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280" windowHeight="7365" activeTab="0"/>
  </bookViews>
  <sheets>
    <sheet name="Ca nam 2022" sheetId="1" r:id="rId1"/>
    <sheet name="3 thang dau nam 2022" sheetId="2" r:id="rId2"/>
    <sheet name="6 thang dau nam 2022" sheetId="3" r:id="rId3"/>
    <sheet name="9 thang nam 2022" sheetId="4" r:id="rId4"/>
    <sheet name="Mau 1 (trong trot)" sheetId="5" r:id="rId5"/>
    <sheet name="Mau 2 (chan nuoi)" sheetId="6" r:id="rId6"/>
    <sheet name="Mau 3 (lam nghiep)" sheetId="7" r:id="rId7"/>
    <sheet name="Mau 4 (thuy san)" sheetId="8" r:id="rId8"/>
    <sheet name="Mau 5 (Thu nhap DN)" sheetId="9" r:id="rId9"/>
    <sheet name="Mau 6 (Thu nhap ca nhan)" sheetId="10" r:id="rId10"/>
    <sheet name="Mau 7" sheetId="11" r:id="rId11"/>
    <sheet name="Mau 7.1" sheetId="12" r:id="rId12"/>
    <sheet name="Mau 8" sheetId="13" r:id="rId13"/>
    <sheet name="Mau 9" sheetId="14" r:id="rId14"/>
    <sheet name="Sheet4" sheetId="15" r:id="rId15"/>
  </sheets>
  <definedNames>
    <definedName name="_xlnm.Print_Area" localSheetId="1">'3 thang dau nam 2022'!$A$1:$K$128</definedName>
    <definedName name="_xlnm.Print_Area" localSheetId="2">'6 thang dau nam 2022'!$A$1:$K$128</definedName>
    <definedName name="_xlnm.Print_Area" localSheetId="3">'9 thang nam 2022'!$A$1:$K$128</definedName>
    <definedName name="_xlnm.Print_Titles" localSheetId="1">'3 thang dau nam 2022'!$7:$8</definedName>
    <definedName name="_xlnm.Print_Titles" localSheetId="2">'6 thang dau nam 2022'!$7:$8</definedName>
    <definedName name="_xlnm.Print_Titles" localSheetId="3">'9 thang nam 2022'!$7:$8</definedName>
    <definedName name="_xlnm.Print_Titles" localSheetId="0">'Ca nam 2022'!$5:$6</definedName>
    <definedName name="_xlnm.Print_Titles" localSheetId="4">'Mau 1 (trong trot)'!$4:$5</definedName>
    <definedName name="_xlnm.Print_Titles" localSheetId="6">'Mau 3 (lam nghiep)'!$4:$5</definedName>
    <definedName name="_xlnm.Print_Titles" localSheetId="7">'Mau 4 (thuy san)'!$4:$5</definedName>
    <definedName name="_xlnm.Print_Titles" localSheetId="9">'Mau 6 (Thu nhap ca nhan)'!$5:$6</definedName>
    <definedName name="_xlnm.Print_Titles" localSheetId="10">'Mau 7'!$7:$8</definedName>
    <definedName name="_xlnm.Print_Titles" localSheetId="13">'Mau 9'!$3:$4</definedName>
  </definedNames>
  <calcPr fullCalcOnLoad="1"/>
</workbook>
</file>

<file path=xl/sharedStrings.xml><?xml version="1.0" encoding="utf-8"?>
<sst xmlns="http://schemas.openxmlformats.org/spreadsheetml/2006/main" count="1386" uniqueCount="447">
  <si>
    <t>BIỂU 2: CÁC SẢN PHẨM CHỦ YẾU</t>
  </si>
  <si>
    <t>Chỉ tiêu</t>
  </si>
  <si>
    <t>ĐVT</t>
  </si>
  <si>
    <t>So sánh</t>
  </si>
  <si>
    <t>Ghi chú</t>
  </si>
  <si>
    <t>tấn</t>
  </si>
  <si>
    <t>+ Riêng thóc</t>
  </si>
  <si>
    <t>+ Ngô</t>
  </si>
  <si>
    <t>ha</t>
  </si>
  <si>
    <t>+ Vụ Đông xuân</t>
  </si>
  <si>
    <t>+ Vụ Hè thu</t>
  </si>
  <si>
    <t>+ Trong đó sắn công nghiệp</t>
  </si>
  <si>
    <t>- Đậu các loại</t>
  </si>
  <si>
    <t>- Cao su</t>
  </si>
  <si>
    <t>* Số km kênh mương được kiên cố</t>
  </si>
  <si>
    <t>km</t>
  </si>
  <si>
    <t>- Giá trị thu nhập trên ha canh tác</t>
  </si>
  <si>
    <t>Tr.đồng</t>
  </si>
  <si>
    <t>- Giá trị thu nhập trên 1ha vườn</t>
  </si>
  <si>
    <t>con</t>
  </si>
  <si>
    <t>Trong đó: Đàn bò lai</t>
  </si>
  <si>
    <t>con/năm</t>
  </si>
  <si>
    <t>đàn</t>
  </si>
  <si>
    <t>+ Sản lượng mật</t>
  </si>
  <si>
    <t>- Tổng diện tích rừng hiện có</t>
  </si>
  <si>
    <t>- Diện tích rừng trồng</t>
  </si>
  <si>
    <t>+ Trong đó trồng mới rừng</t>
  </si>
  <si>
    <t>- Trồng cây phân tán</t>
  </si>
  <si>
    <t>- Chăm sóc rừng</t>
  </si>
  <si>
    <t>+ Trong đó: rừng trồng</t>
  </si>
  <si>
    <t>rừng tự nhiên</t>
  </si>
  <si>
    <t>- Khoanh nuôi tái sinh</t>
  </si>
  <si>
    <t>+ Trong đó: rừng tự nhiên đã giao</t>
  </si>
  <si>
    <t>rừng của các tổ chức</t>
  </si>
  <si>
    <t>- Quản lý bảo vệ rừng</t>
  </si>
  <si>
    <t>- Làm giàu rừng (rừng đã giao cho CĐ)</t>
  </si>
  <si>
    <t>- Quản lý rừng cộng đồng, hộ gia đình</t>
  </si>
  <si>
    <t>- Sản lượng khai thác gỗ</t>
  </si>
  <si>
    <t>Trong đó: + Gỗ rừng tự nhiên:</t>
  </si>
  <si>
    <t xml:space="preserve">   + Gỗ rừng trồng:</t>
  </si>
  <si>
    <t>- G/trị thu hoạch 1ha rừng trồng/chu kỳ</t>
  </si>
  <si>
    <t>Tr. đồng</t>
  </si>
  <si>
    <t>- Tỷ lệ che phủ rừng</t>
  </si>
  <si>
    <t>%</t>
  </si>
  <si>
    <t>Trong đó: + Nuôi nước ngọt</t>
  </si>
  <si>
    <t>+ Nuôi lồng:</t>
  </si>
  <si>
    <r>
      <t>m</t>
    </r>
    <r>
      <rPr>
        <vertAlign val="superscript"/>
        <sz val="12"/>
        <rFont val="Times New Roman"/>
        <family val="1"/>
      </rPr>
      <t>3</t>
    </r>
  </si>
  <si>
    <t>+ Sông đầm (ao hồ)</t>
  </si>
  <si>
    <t>+ Nuôi nước ngọt</t>
  </si>
  <si>
    <t>TH 6 tháng đầu năm 2021</t>
  </si>
  <si>
    <t>% so với cùng kỳ</t>
  </si>
  <si>
    <t>% so với KH</t>
  </si>
  <si>
    <t>Số có mặt</t>
  </si>
  <si>
    <t>Trong đó: Đàn lợn nái sinh sản</t>
  </si>
  <si>
    <t>- Tỷ lệ dân số SD nước sạch</t>
  </si>
  <si>
    <t>- Tỷ lệ dân số nông thôn SD nước HVS</t>
  </si>
  <si>
    <t>Số đã xuất chuồng</t>
  </si>
  <si>
    <t>KH năm 2022</t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</si>
  <si>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cây</t>
    </r>
  </si>
  <si>
    <r>
      <t>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3</t>
    </r>
  </si>
  <si>
    <t>CỘNG HÒA XÃ HỘI CHỦ NGHĨA VIỆT NAM</t>
  </si>
  <si>
    <t>Độc lập - Tự do - Hạnh phúc</t>
  </si>
  <si>
    <t>Nam Đông, ngày      tháng     năm 2022</t>
  </si>
  <si>
    <t>CHỦ TỊCH</t>
  </si>
  <si>
    <t>Thực hiện năm 2021</t>
  </si>
  <si>
    <t>TH 3 tháng đầu năm 2022</t>
  </si>
  <si>
    <t>Năm 2022</t>
  </si>
  <si>
    <t>TH 3 tháng đầu năm 2021</t>
  </si>
  <si>
    <t>TH 6 tháng đầu năm 2022</t>
  </si>
  <si>
    <t>Ước TH năm 2022</t>
  </si>
  <si>
    <t>Ước TH 2022/TH2021</t>
  </si>
  <si>
    <t>TH 9 tháng đầu năm 2021</t>
  </si>
  <si>
    <t>TH năm 2022</t>
  </si>
  <si>
    <t>KH năm 2023</t>
  </si>
  <si>
    <t>KH 2023/ TH2022</t>
  </si>
  <si>
    <t>TH 9 tháng 2022</t>
  </si>
  <si>
    <t>Biểu số 1:TNX-TT</t>
  </si>
  <si>
    <t xml:space="preserve"> BIỂU TRỒNG TRỌT 
</t>
  </si>
  <si>
    <t>Tên sản phẩm</t>
  </si>
  <si>
    <t>Diện tích gieo trồng đã thu hoạch (ha)</t>
  </si>
  <si>
    <t>Năng suất bình quân (tạ/ha)</t>
  </si>
  <si>
    <t>Sản lượng thu hoạch (tấn)</t>
  </si>
  <si>
    <t>Đơn giá
(triệu đồng/tấn)</t>
  </si>
  <si>
    <t>Giá trị sản lượng
(triệu đồng)</t>
  </si>
  <si>
    <t>Diện tích (ha)</t>
  </si>
  <si>
    <t>A</t>
  </si>
  <si>
    <t>3(=(1x2)/10)</t>
  </si>
  <si>
    <t>5(=3x4)</t>
  </si>
  <si>
    <t>1. Cây hàng năm</t>
  </si>
  <si>
    <t>- Lúa (hạt khô)</t>
  </si>
  <si>
    <t xml:space="preserve">  + Lúa tẻ đông xuân</t>
  </si>
  <si>
    <t xml:space="preserve">  + Lúa tẻ hè thu</t>
  </si>
  <si>
    <t>- Ngô/bắp</t>
  </si>
  <si>
    <t xml:space="preserve">- Khoai lang </t>
  </si>
  <si>
    <t>- Khoai khác</t>
  </si>
  <si>
    <t>- Sắn/khoai mì</t>
  </si>
  <si>
    <t>- Mía</t>
  </si>
  <si>
    <t>- Ớt</t>
  </si>
  <si>
    <t>Cây hàng năm khác</t>
  </si>
  <si>
    <t>……………..</t>
  </si>
  <si>
    <t>2. Cây lâu năm</t>
  </si>
  <si>
    <t>- Chuối</t>
  </si>
  <si>
    <t xml:space="preserve"> - Dứa</t>
  </si>
  <si>
    <t xml:space="preserve"> - Cam,  bưởi</t>
  </si>
  <si>
    <t xml:space="preserve"> - Cau</t>
  </si>
  <si>
    <t>- Cây lâu năm khác</t>
  </si>
  <si>
    <t>……………….</t>
  </si>
  <si>
    <t>Tổng số</t>
  </si>
  <si>
    <t>Thực hiện năm 2022</t>
  </si>
  <si>
    <t>Kế hoạch năm 2023</t>
  </si>
  <si>
    <t>Biểu số 2:TNX-CHN</t>
  </si>
  <si>
    <t xml:space="preserve">TÌNH HÌNH CHĂN NUÔI CỦA XÃ 
</t>
  </si>
  <si>
    <t>Đơn vị tính</t>
  </si>
  <si>
    <t>Giá trị 
sản lượng
(triệu đồng)</t>
  </si>
  <si>
    <t>Sản lượng
 (Tấn)</t>
  </si>
  <si>
    <t>B</t>
  </si>
  <si>
    <t>3(=1x2)</t>
  </si>
  <si>
    <t>- Trâu</t>
  </si>
  <si>
    <t>Tấn</t>
  </si>
  <si>
    <t>- Lợn/heo</t>
  </si>
  <si>
    <t>- Lợn nái</t>
  </si>
  <si>
    <t>- Gà</t>
  </si>
  <si>
    <t>- Vịt</t>
  </si>
  <si>
    <t>- Trứng các loại</t>
  </si>
  <si>
    <t>3. Chăn nuôi khác</t>
  </si>
  <si>
    <t>- Dê</t>
  </si>
  <si>
    <t xml:space="preserve"> </t>
  </si>
  <si>
    <t>Biểu số 3:TNX-LN</t>
  </si>
  <si>
    <t xml:space="preserve">SẢN XUẤT LÂM NGHIỆP CỦA XÃ 
</t>
  </si>
  <si>
    <t>Đơn giá
(triệu đồng)</t>
  </si>
  <si>
    <t>I. Trồng và nuôi rừng</t>
  </si>
  <si>
    <t>1. Trồng rừng tập trung (keo)</t>
  </si>
  <si>
    <t>Ha</t>
  </si>
  <si>
    <t>2. Chăm sóc rừng</t>
  </si>
  <si>
    <t>3. Khoanh nuôi, tái sinh rừng</t>
  </si>
  <si>
    <t>4. Ươm giống cây lâm nghiệp</t>
  </si>
  <si>
    <t>II. Khai thác gỗ và lâm sản khác</t>
  </si>
  <si>
    <t>1. Khai thác rừng trồng</t>
  </si>
  <si>
    <t>2. Gỗ khác</t>
  </si>
  <si>
    <t>3. Củi</t>
  </si>
  <si>
    <t>Ste</t>
  </si>
  <si>
    <t>4. Tre, luồng, nứa, vầu</t>
  </si>
  <si>
    <t>5. Song, mây</t>
  </si>
  <si>
    <t>6. Lá nón</t>
  </si>
  <si>
    <t>III. Thu nhặt các sản phẩm từ rừng</t>
  </si>
  <si>
    <t>1. Mật Ong</t>
  </si>
  <si>
    <t>3. Hạt ươi</t>
  </si>
  <si>
    <t>2. Các loại khác</t>
  </si>
  <si>
    <t>IV. Dịch vụ lâm nghiệp</t>
  </si>
  <si>
    <t>1. Làm keo thuê</t>
  </si>
  <si>
    <t>người</t>
  </si>
  <si>
    <t>2. Mua bán gỗ keo</t>
  </si>
  <si>
    <t>……………………………</t>
  </si>
  <si>
    <t>TỔNG SỐ</t>
  </si>
  <si>
    <t>Người lập</t>
  </si>
  <si>
    <t>Biểu số 4:TNX- THS</t>
  </si>
  <si>
    <t xml:space="preserve">NUÔI TRỒNG VÀ ĐÁNH BẮT THỦY SẢN CỦA XÃ 
</t>
  </si>
  <si>
    <t>Sản lượng
 thu hoạch (tấn)</t>
  </si>
  <si>
    <t xml:space="preserve">Sản lượng
</t>
  </si>
  <si>
    <t>I. Nuôi trồng thủy sản</t>
  </si>
  <si>
    <t>II. Đánh bắt thủy sản</t>
  </si>
  <si>
    <t>1. Cá tôm các loại</t>
  </si>
  <si>
    <t>III. Sản xuất giống thủy sản</t>
  </si>
  <si>
    <t>1. Cá giống các loại</t>
  </si>
  <si>
    <t>2. Tôm giống các loại</t>
  </si>
  <si>
    <t>Tăng giảm (+/-)</t>
  </si>
  <si>
    <t>Tăng giảm  (+/-)</t>
  </si>
  <si>
    <t xml:space="preserve"> - Rau các loại….</t>
  </si>
  <si>
    <t>Sô lượng (con)</t>
  </si>
  <si>
    <t>Số lượng (con )</t>
  </si>
  <si>
    <t>1.000 quả</t>
  </si>
  <si>
    <t>Chó</t>
  </si>
  <si>
    <t>...................</t>
  </si>
  <si>
    <t>Năng suất (kg/con)</t>
  </si>
  <si>
    <t xml:space="preserve"> -Chim cút</t>
  </si>
  <si>
    <t xml:space="preserve"> - Bồ câu</t>
  </si>
  <si>
    <t>.............</t>
  </si>
  <si>
    <t>1. Chăn nuôi Gia súc</t>
  </si>
  <si>
    <t xml:space="preserve"> - Lợn thịt nội: 80 kg/con</t>
  </si>
  <si>
    <t xml:space="preserve"> - Lợn thịt ngoại: 100 kg/con</t>
  </si>
  <si>
    <t xml:space="preserve"> - Lợn nái nội: 200 kg/con</t>
  </si>
  <si>
    <t xml:space="preserve"> - Gà nội: 1,5 kg/con</t>
  </si>
  <si>
    <t xml:space="preserve"> - Gà công nghiệp: 2,5 kg/con</t>
  </si>
  <si>
    <t xml:space="preserve"> - Vịt nội: 1.8 kg/con</t>
  </si>
  <si>
    <t xml:space="preserve"> - Vịt ngoại: 2.5 kg/con</t>
  </si>
  <si>
    <t xml:space="preserve"> - Chim cút: 0,15 kg/con</t>
  </si>
  <si>
    <t xml:space="preserve"> - Chim Bồ câu: 0,6 kg/con</t>
  </si>
  <si>
    <t xml:space="preserve"> - Bò thịt nội: 170 kg/con</t>
  </si>
  <si>
    <t xml:space="preserve"> - Bò thịt ngoại, bò lai: 350 kg/con</t>
  </si>
  <si>
    <t xml:space="preserve"> - Trâu: 350 kg/con</t>
  </si>
  <si>
    <t xml:space="preserve"> - Dê: 25 kg/con</t>
  </si>
  <si>
    <t>1.000 cây</t>
  </si>
  <si>
    <t>7, Cây dược liệu</t>
  </si>
  <si>
    <t>8.Măng</t>
  </si>
  <si>
    <t>2. Nuôi cá lồng bè</t>
  </si>
  <si>
    <t>1. Nuôi cá hồ</t>
  </si>
  <si>
    <t>3. Nuôi các loại thủy sản khác</t>
  </si>
  <si>
    <t>2, Các loại thủy sản khác</t>
  </si>
  <si>
    <t>2. Chăn nuôi Gia cầm</t>
  </si>
  <si>
    <t>I. Trồng trọt</t>
  </si>
  <si>
    <t>1. Sản lượng cây trồng</t>
  </si>
  <si>
    <t>2. Diện tích một số cây chủ yếu</t>
  </si>
  <si>
    <t>2.1. DT gieo trồng cây hàng năm</t>
  </si>
  <si>
    <t>a. Lúa cả năm</t>
  </si>
  <si>
    <t>b. Ngô</t>
  </si>
  <si>
    <t>c. Sắn</t>
  </si>
  <si>
    <t>d. Khoai lang</t>
  </si>
  <si>
    <t>e.Lạc vỏ</t>
  </si>
  <si>
    <t>f. Đậu các loại</t>
  </si>
  <si>
    <t>g. Rau các loại (bao gồm cả cây Ớt)</t>
  </si>
  <si>
    <t>h. Cây lấy bột khác</t>
  </si>
  <si>
    <t>i. Cây Mía</t>
  </si>
  <si>
    <t>k. Cây làm thức ăn gia súc</t>
  </si>
  <si>
    <t>a. Cây Cao su</t>
  </si>
  <si>
    <t xml:space="preserve"> + DT cho thu hoạch</t>
  </si>
  <si>
    <t xml:space="preserve"> + Trong đó: DT KTCB</t>
  </si>
  <si>
    <t>b. Cam và cây ăn quả có múi</t>
  </si>
  <si>
    <t>c. Cây Cau</t>
  </si>
  <si>
    <t>2.2. DT trồng cây lâu năm</t>
  </si>
  <si>
    <t>d. Cây Dứa</t>
  </si>
  <si>
    <t>2,3. Giá trị thu nhập chủ yếu</t>
  </si>
  <si>
    <t>II. Chăn nuôi</t>
  </si>
  <si>
    <t>1, Đàn trâu</t>
  </si>
  <si>
    <t>2, Đàn bò</t>
  </si>
  <si>
    <t>3, Đàn lợn</t>
  </si>
  <si>
    <t>4, Đàn gia cầm</t>
  </si>
  <si>
    <t>III. Lâm nghiệp</t>
  </si>
  <si>
    <t>IV. Thủy hải sản</t>
  </si>
  <si>
    <t>V. Môi trường</t>
  </si>
  <si>
    <t>1, Diện tích nuôi trồng thủy hải sản</t>
  </si>
  <si>
    <t>2. Sản lượng thủy hải sản</t>
  </si>
  <si>
    <t>a. Sản lượng đánh bắt thủy hải sản</t>
  </si>
  <si>
    <t>b. Sản lượng nuôi trồng</t>
  </si>
  <si>
    <t>3.. Giá trị thu hoạch/ha DT canh tác TS</t>
  </si>
  <si>
    <t>a. Sản lượng lương thực có hạt:</t>
  </si>
  <si>
    <t>b. Lạc vỏ</t>
  </si>
  <si>
    <t>d. Cao su mủ tươi</t>
  </si>
  <si>
    <t>e. Cây Chuối</t>
  </si>
  <si>
    <t>f. Cây lâu năm khác</t>
  </si>
  <si>
    <t>Đàn gà:</t>
  </si>
  <si>
    <t>Đàn vịt</t>
  </si>
  <si>
    <t>Chim cút</t>
  </si>
  <si>
    <t>Chim bô câu</t>
  </si>
  <si>
    <t>5.Đàn Dê</t>
  </si>
  <si>
    <t>6, Đàn ong</t>
  </si>
  <si>
    <t>* Ghi chú:Theo quy định tại Phụ lục V kèm theo Nghị định số 13/2020/NĐ-CP ngày 01/01/2020 của Chính Phú:</t>
  </si>
  <si>
    <t xml:space="preserve"> - Lợn nái ngoại: 250 kg/con</t>
  </si>
  <si>
    <t>Cỏ thức ăn chăn nuôi</t>
  </si>
  <si>
    <t>Biểu số 5: TNX-DN</t>
  </si>
  <si>
    <t>THU CỦA CÁC DOANH NGHIỆP, HỢP TÁC XÃ</t>
  </si>
  <si>
    <t xml:space="preserve">DO NHÂN KHẨU THỰC TẾ THƯỜNG TRÚ </t>
  </si>
  <si>
    <t>CỦA XÃ LÀM CHỦ HOẶC THAM GIA LÀM CHỦ</t>
  </si>
  <si>
    <t>STT</t>
  </si>
  <si>
    <t>Tên doanh nghiệp, hợp tác xã</t>
  </si>
  <si>
    <t>Mô tả hoạt động</t>
  </si>
  <si>
    <t>Mã ngành cấp 2 của hoạt động</t>
  </si>
  <si>
    <t>Doanh thu (triệu đồng)</t>
  </si>
  <si>
    <t>Tỷ suất lợi nhuận trên doanh thu %</t>
  </si>
  <si>
    <t>Lợi nhuận
(triệu đồng)</t>
  </si>
  <si>
    <t>Tỷ lệ % lợi nhuận NKTTTT của xã được hưởng(%)</t>
  </si>
  <si>
    <t>Lợi nhuận NKTTTT của xã được hưởng (triệu đồng)</t>
  </si>
  <si>
    <t>C</t>
  </si>
  <si>
    <t>D</t>
  </si>
  <si>
    <t>3(=1x2):100)</t>
  </si>
  <si>
    <t>5(=(3x4):100)</t>
  </si>
  <si>
    <t xml:space="preserve">Cộng </t>
  </si>
  <si>
    <t>Biểu số 6:TNX- CT</t>
  </si>
  <si>
    <t>THU CỦA CÁC CƠ SỞ SẢN XUẤT KINH DOANH CÁ THỂ</t>
  </si>
  <si>
    <t xml:space="preserve">DO NKTTTT CỦA XÃ LÀM CHỦ </t>
  </si>
  <si>
    <t>Tên cơ sở</t>
  </si>
  <si>
    <t>Mã ngành cấp 2 của họa động</t>
  </si>
  <si>
    <t>Số tháng hoạt động trong năm (tháng)</t>
  </si>
  <si>
    <t>Doanh thu bình quân 1 tháng
( triệu đồng)</t>
  </si>
  <si>
    <t>Doanh thu năm (triệu đồng)</t>
  </si>
  <si>
    <t>Tỷ lệ % lợi nhuận mà NKTTTT của xã được hưởng (%)</t>
  </si>
  <si>
    <t>7(=(5x6):100)</t>
  </si>
  <si>
    <t>Tiểu thủ công nghiệp</t>
  </si>
  <si>
    <t>Xây dựng</t>
  </si>
  <si>
    <t>Dịch vụ</t>
  </si>
  <si>
    <t>Tổng</t>
  </si>
  <si>
    <t>I.</t>
  </si>
  <si>
    <t>II.</t>
  </si>
  <si>
    <t>III.</t>
  </si>
  <si>
    <t>Biểu số 7:TNX- TL</t>
  </si>
  <si>
    <t xml:space="preserve">THU TỪ TIỀN CÔNG, TIỀN LƯƠNG </t>
  </si>
  <si>
    <t xml:space="preserve">VÀ CÁC KHOẢN THU NHẬP KHÁC CỦA HỘ TRONG </t>
  </si>
  <si>
    <t>Họ và tên chủ hộ</t>
  </si>
  <si>
    <t>Số nhân khẩu thực tế thường trú trong năm tính đến thời điểm 31/12 (người)</t>
  </si>
  <si>
    <t>Thu từ tiền lương, tiền công và các khoản có tính chất tiền lương, tiền công</t>
  </si>
  <si>
    <t>Tiền và trị giá hiện vật do người ngoài xã gửi về cho hộ (không tính gửi về nhờ giữ hộ)</t>
  </si>
  <si>
    <t>Thu từ các khoản trợ cấp xã hội</t>
  </si>
  <si>
    <t>Thu từ cho người ngoài xã thuê tài sản, đất đai, nhà ở</t>
  </si>
  <si>
    <t>Thu từ lãi đầu tư, tín dụng (lãi đầu tư, lãi tiết kiệm, cổ phần, cổ phiếu,...)</t>
  </si>
  <si>
    <t>Thu khác</t>
  </si>
  <si>
    <t>8(=2+..+7)</t>
  </si>
  <si>
    <t>TỔNG CỘNG</t>
  </si>
  <si>
    <t>Người Lập Biểu</t>
  </si>
  <si>
    <t>Chủ tịch UBND xã</t>
  </si>
  <si>
    <t>kkk</t>
  </si>
  <si>
    <t>Thôn 1 (có .... hộ)</t>
  </si>
  <si>
    <t>II</t>
  </si>
  <si>
    <t>Thôn 2 (có ..... hộ)</t>
  </si>
  <si>
    <t>III</t>
  </si>
  <si>
    <t>Thôn 3 (có .... hộ)</t>
  </si>
  <si>
    <t>IV.</t>
  </si>
  <si>
    <t>Thôn 4 (có .... hộ)</t>
  </si>
  <si>
    <t>V.</t>
  </si>
  <si>
    <t>Thôn 5 (có .... Hộ)</t>
  </si>
  <si>
    <t>VI.</t>
  </si>
  <si>
    <t>Thôn 6 (có .... Hộ)</t>
  </si>
  <si>
    <t>VII.</t>
  </si>
  <si>
    <t>Thôn 7 (có ... Hộ)</t>
  </si>
  <si>
    <t>Hương Hữu, ngày    tháng 10  năm 2022</t>
  </si>
  <si>
    <t xml:space="preserve">TỔNG HỢP THU TỪ TIỀN CÔNG, TIỀN LƯƠNG </t>
  </si>
  <si>
    <t xml:space="preserve">VÀ CÁC KHOẢN THU NHẬP KHÁC CỦA CÁC 
</t>
  </si>
  <si>
    <t>THÔN/ẤP/BẢN</t>
  </si>
  <si>
    <t>Thôn/ấp/bản</t>
  </si>
  <si>
    <t>Số nhân khẩu thực tế 
thường trú trong năm tính đến thời điểm 30/9 (người)</t>
  </si>
  <si>
    <t>Thu từ tiền lương, tiền công 
và các khoản có tính chất tiền lương, tiền công</t>
  </si>
  <si>
    <t>Tiền và trị giá hiện vật từ 
người ngoài xã gửi về cho hộ (không tính gửi về nhờ giữ hộ)</t>
  </si>
  <si>
    <t xml:space="preserve">Thu từ các
 khoản trợ cấp xã hội </t>
  </si>
  <si>
    <t>Thu từ cho người ngoài 
xã thuê tài sản, đất đai, nhà ở</t>
  </si>
  <si>
    <t>Thu từ lãi đầu tư, tín dụng 
(lãi đầu tư, lãi tiết kiệm, cổ phần, cổ phiếu,...)</t>
  </si>
  <si>
    <t xml:space="preserve">  </t>
  </si>
  <si>
    <t>Đến 31/12/2021
 số chính xác để báo cáo</t>
  </si>
  <si>
    <t xml:space="preserve"> NĂM 2022</t>
  </si>
  <si>
    <t>Đơn vị tính ( Triệu đồng)</t>
  </si>
  <si>
    <t>Nguồn thu</t>
  </si>
  <si>
    <t>Tỷ lệ (%)</t>
  </si>
  <si>
    <t>I. Nông, lâm, thủy sản (1.1 + 1.2 + 1.3)</t>
  </si>
  <si>
    <t>x</t>
  </si>
  <si>
    <t>1.1.Thu nhập từ nông nghiệp (1.1a + 1.1b + 1.1c)</t>
  </si>
  <si>
    <t>1.1a. Thu nhập từ trồng trọt (1.1a.1 - 1.1a.2 + 1.1a.3)</t>
  </si>
  <si>
    <t xml:space="preserve">          1.1a.1. Giá trị sản lượng trồng trọt</t>
  </si>
  <si>
    <t>(Số liệu dòng TỔNG SỐ cột 5, Biểu số 1: TNX-TT)</t>
  </si>
  <si>
    <t xml:space="preserve">          1.1a.2. Chi phí sản xuất trồng trọt</t>
  </si>
  <si>
    <t xml:space="preserve">          1.1a.3. Thu sản phẩm phụ trồng trọt</t>
  </si>
  <si>
    <t>1.1b. Thu nhập từ chăn nuôi (1.1b.1 - 1.1b.2 + 1.1b3)</t>
  </si>
  <si>
    <t xml:space="preserve">          1.1b.1. Giá trị sản lượng chăn nuôi</t>
  </si>
  <si>
    <t>(Số liệu dòng TỔNG SỐ cột 3, Biểu số 2: TNX-CHN)</t>
  </si>
  <si>
    <t xml:space="preserve">          1.1b.2. Chi phí sản xuất chăn nuôi</t>
  </si>
  <si>
    <t xml:space="preserve">          1.1b.3. Thu sản phẩm phụ chăn nuôi</t>
  </si>
  <si>
    <r>
      <t xml:space="preserve">1.1c. Thu dịch vụ nông nghiệp </t>
    </r>
    <r>
      <rPr>
        <i/>
        <sz val="13"/>
        <rFont val="Times New Roman"/>
        <family val="1"/>
      </rPr>
      <t>(Tỷ lệ thu so với tổng thu nhập từ trồng trọt và chăn nuôi (1.1a +1.1b))</t>
    </r>
  </si>
  <si>
    <t>1.2. Thu nhập từ lâm nghiệp (1.2a - 1.2b)</t>
  </si>
  <si>
    <t xml:space="preserve">          1.2a. Giá trị sản lượng lâm nghiệp</t>
  </si>
  <si>
    <t>(Số liệu dòng TỔNG SỐ cột 3, Biểu số 3: TNX-LN)</t>
  </si>
  <si>
    <t xml:space="preserve">          1.2b. Chi phí sản xuất lâm nghiệp</t>
  </si>
  <si>
    <t>1.3. Thu nhập từ thủy sản (1.3a - 1.3b)</t>
  </si>
  <si>
    <t xml:space="preserve">          1.3a. Giá trị sản lượng thủy sản</t>
  </si>
  <si>
    <t>(Số liệu dòng TỔNG SỐ cột 3, Biểu số 4: TNX-THS)</t>
  </si>
  <si>
    <t xml:space="preserve">          1.3b. Chi phí sản xuất thủy sản</t>
  </si>
  <si>
    <t>II. Thu nhập từ sản xuất phi nông, lâm, thủy sản</t>
  </si>
  <si>
    <t>(2.1 + 2.2)</t>
  </si>
  <si>
    <t>2.1. Thu nhập của doanh nghiệp, hợp tác xã</t>
  </si>
  <si>
    <t>(Số liệu dòng TỔNG SỐ cột 5, Biểu số 5: TNX-DN)</t>
  </si>
  <si>
    <t>2.2. Thu nhập của hộ SXKD cá thể</t>
  </si>
  <si>
    <t>(Số liệu dòng TỔNG SỐ cột 7, Biểu số 6: TNX-CT)</t>
  </si>
  <si>
    <t>III. Thu từ tiền lương, tiền công và các khoản thu khác</t>
  </si>
  <si>
    <t>(Số liệu dòng TỔNG SỐ cột 8, Biểu số 7.1: TNX-TL)</t>
  </si>
  <si>
    <t>TỔNG THU NHẬP CỦA XÃ (I + II + III)</t>
  </si>
  <si>
    <t>Người</t>
  </si>
  <si>
    <t>Triệu đồng</t>
  </si>
  <si>
    <t>TH 2022</t>
  </si>
  <si>
    <t>KH 2023</t>
  </si>
  <si>
    <t xml:space="preserve">Biểu 9: Một số chỉ tiêu xã hội, Giáo dục, Môi trường </t>
  </si>
  <si>
    <t>Chỉ số</t>
  </si>
  <si>
    <t xml:space="preserve">Đơn vị tính </t>
  </si>
  <si>
    <t>Năm 2021</t>
  </si>
  <si>
    <t>So sánh (%)</t>
  </si>
  <si>
    <t>KH</t>
  </si>
  <si>
    <t>1. Dân số trung bình</t>
  </si>
  <si>
    <t xml:space="preserve">  - Dân tộc thiểu số</t>
  </si>
  <si>
    <t>2. Tổng số hộ</t>
  </si>
  <si>
    <t>Hộ</t>
  </si>
  <si>
    <t>3. Tỷ lệ tăng dân số tự nhiên</t>
  </si>
  <si>
    <t>%o</t>
  </si>
  <si>
    <t>4. Tỷ lệ giảm sinh</t>
  </si>
  <si>
    <t xml:space="preserve">5. Số lao động được giải quyết việc làm mới trong năm </t>
  </si>
  <si>
    <t>Trong đó: lao động nữ</t>
  </si>
  <si>
    <t>6. Tỷ lệ lao động được qua đào tạo so với tổng số lao động</t>
  </si>
  <si>
    <t>7. Tỷ lệ hộ nghèo theo chuẩn mới quốc gia</t>
  </si>
  <si>
    <t>- Số hộ</t>
  </si>
  <si>
    <t>8. Tỷ lệ hộ cận nghèo theo chuẩn quốc gia</t>
  </si>
  <si>
    <t>9. Tỷ lệ trẻ em suy dinh dưỡng</t>
  </si>
  <si>
    <t>10. Tỷ lệ gia đình đạt chuẩn  văn hoá.</t>
  </si>
  <si>
    <t>11. Tỷ lệ làng, xóm, khu phố đạt chuẩn văn hoá quốc gia</t>
  </si>
  <si>
    <t>12. Tỷ lệ chất thải rắn được thu gom, xử lý</t>
  </si>
  <si>
    <t>13. Tỷ lệ các thôn được thu gom, xử lý rác thải</t>
  </si>
  <si>
    <t>14.. Giáo dục</t>
  </si>
  <si>
    <t xml:space="preserve"> - Tổng số học sinh đầu năm học</t>
  </si>
  <si>
    <t>Học sinh</t>
  </si>
  <si>
    <t xml:space="preserve">                   - Mẫu giáo</t>
  </si>
  <si>
    <t xml:space="preserve">                   - Tiểu học</t>
  </si>
  <si>
    <t xml:space="preserve">                   - THCS </t>
  </si>
  <si>
    <t xml:space="preserve">                      - THPT</t>
  </si>
  <si>
    <t xml:space="preserve"> - Tổng số học sinh là dân tộc thiểu số</t>
  </si>
  <si>
    <t xml:space="preserve">                   - THPT</t>
  </si>
  <si>
    <t xml:space="preserve"> - Tỷ lệ học sinh đi học đúng độ tuổi</t>
  </si>
  <si>
    <t xml:space="preserve">                   -Tiểu học</t>
  </si>
  <si>
    <t xml:space="preserve"> - Số trường học đạt chuẩn quốc gia </t>
  </si>
  <si>
    <t xml:space="preserve">                - Mẫu giáo (Mầm Non)</t>
  </si>
  <si>
    <t>Trường</t>
  </si>
  <si>
    <t xml:space="preserve">                - Tiểu học</t>
  </si>
  <si>
    <t>Người lập biểu</t>
  </si>
  <si>
    <t>TM. ỦY BAN NHÂN DÂN</t>
  </si>
  <si>
    <t>Ước 
TH 2022</t>
  </si>
  <si>
    <t>TH22/
TH21</t>
  </si>
  <si>
    <t>TH22/
KH22</t>
  </si>
  <si>
    <t>KH23/ TH22</t>
  </si>
  <si>
    <t>Hương Hữu, ngày    tháng 10 năm 2022</t>
  </si>
  <si>
    <r>
      <t xml:space="preserve"> Trong đó: </t>
    </r>
    <r>
      <rPr>
        <sz val="12"/>
        <color indexed="8"/>
        <rFont val="Times  New Roman"/>
        <family val="0"/>
      </rPr>
      <t>- Nhà trẻ</t>
    </r>
  </si>
  <si>
    <r>
      <t xml:space="preserve"> Trong đó: </t>
    </r>
    <r>
      <rPr>
        <sz val="12"/>
        <color indexed="8"/>
        <rFont val="Times  New Roman"/>
        <family val="0"/>
      </rPr>
      <t>- Mẫu giáo</t>
    </r>
  </si>
  <si>
    <t>Đơn giá
(triệu đồng/ tấn)</t>
  </si>
  <si>
    <t>UBND HUYỆN NAM ĐÔNG</t>
  </si>
  <si>
    <t>PHÒNG NÔNG NGHIỆP VÀ PTNT</t>
  </si>
  <si>
    <t>Kèm theo Báo cáo số         /BC-NNPTNT ngày        tháng 3 năm 2022 của Phòng Nông nghiệp và PTNT)</t>
  </si>
  <si>
    <t>Xã Hương Phú</t>
  </si>
  <si>
    <t>Xã Hương Lộc</t>
  </si>
  <si>
    <t>Xã Thượng Lộ</t>
  </si>
  <si>
    <t>Xã Hương Sơn</t>
  </si>
  <si>
    <t>Xã Hương Xuân</t>
  </si>
  <si>
    <t>Xã Thượng Nhật</t>
  </si>
  <si>
    <t>Xã Hương Hữu</t>
  </si>
  <si>
    <t>Xã Thượng Long</t>
  </si>
  <si>
    <t>Xã Thượng Quảng</t>
  </si>
  <si>
    <t>Trong đó: Thị trấn Khe Tre</t>
  </si>
  <si>
    <t>TRƯỞNG PHÒNG</t>
  </si>
  <si>
    <t>Nguyễn Hữu Ánh</t>
  </si>
  <si>
    <t>..................., ngày       tháng 10 năm 2022</t>
  </si>
  <si>
    <t>..................., ngày       tháng     năm 2022</t>
  </si>
  <si>
    <t>..................., ngày      tháng     năm 2022</t>
  </si>
  <si>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3</t>
    </r>
  </si>
  <si>
    <t>HOẠT THAM GIA LÀM CHỦ NĂM 2022</t>
  </si>
  <si>
    <t>THÔN/ẤP/BẢN NĂM 2022</t>
  </si>
  <si>
    <r>
      <t xml:space="preserve">          Biểu số 8:TNX- TH                   </t>
    </r>
    <r>
      <rPr>
        <b/>
        <sz val="14"/>
        <rFont val="Times New Roman"/>
        <family val="1"/>
      </rPr>
      <t>TỔNG THU NHẬP CỦA HUYỆN NĂM 2022</t>
    </r>
  </si>
  <si>
    <t xml:space="preserve">IV. Nhân khẩu thực tế thường trú của huyện: </t>
  </si>
  <si>
    <t xml:space="preserve">V. Thu nhập bình quân đầu người/năm của huyện = </t>
  </si>
  <si>
    <t xml:space="preserve"> - Bò nội</t>
  </si>
  <si>
    <t xml:space="preserve"> - Bò lai</t>
  </si>
  <si>
    <t>Ong mật</t>
  </si>
  <si>
    <t>- Giá trị thu hoạch trên 1ha cao su</t>
  </si>
  <si>
    <t>Nam Đông, ngày      tháng 3 năm 2022</t>
  </si>
  <si>
    <t>Kèm theo Báo cáo số         /BC-NNPTNT ngày        tháng     năm 2022 của Phòng Nông nghiệp và PTNT)</t>
  </si>
  <si>
    <t>Kèm theo Báo cáo số   89 /BC-NNPTNT ngày 15 tháng 9 năm 2022 của Phòng Nông nghiệp và PTNT)</t>
  </si>
  <si>
    <t>PHỤ LỤC II</t>
  </si>
  <si>
    <t>CÁC SẢN PHẨM CHỦ YẾU</t>
  </si>
  <si>
    <t>(Kèm theo Báo cáo số    658    /BC-UBND ngày    07  tháng 12 năm 2022 của UBND huyện Nam Đông)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</si>
</sst>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0.0"/>
    <numFmt numFmtId="177" formatCode="_-* #,##0.0\ _₫_-;\-* #,##0.0\ _₫_-;_-* &quot;-&quot;?\ _₫_-;_-@_-"/>
    <numFmt numFmtId="178" formatCode="#,##0.0"/>
    <numFmt numFmtId="179" formatCode="_(* #,##0.0000_);_(* \(#,##0.0000\);_(* &quot;-&quot;??_);_(@_)"/>
    <numFmt numFmtId="180" formatCode="_(* #,##0.00000_);_(* \(#,##0.00000\);_(* &quot;-&quot;??_);_(@_)"/>
    <numFmt numFmtId="181" formatCode="#,##0.000"/>
    <numFmt numFmtId="182" formatCode="0.000"/>
    <numFmt numFmtId="183" formatCode="_(* #,##0.0_);_(* \(#,##0.0\);_(* &quot;-&quot;???_);_(@_)"/>
    <numFmt numFmtId="184" formatCode="#,##0\ _₫;[Red]#,##0\ _₫"/>
    <numFmt numFmtId="185" formatCode="0.00000"/>
    <numFmt numFmtId="186" formatCode="0.00;[Red]0.00"/>
    <numFmt numFmtId="187" formatCode="0;[Red]0"/>
    <numFmt numFmtId="188" formatCode="_-* #,##0\ _₫_-;\-* #,##0\ _₫_-;_-* &quot;-&quot;?\ _₫_-;_-@_-"/>
    <numFmt numFmtId="189" formatCode="_-* #,##0.00\ _₫_-;\-* #,##0.00\ _₫_-;_-* &quot;-&quot;?\ _₫_-;_-@_-"/>
  </numFmts>
  <fonts count="103">
    <font>
      <sz val="10"/>
      <name val="Arial"/>
      <family val="2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vertAlign val="superscript"/>
      <sz val="13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2"/>
      <name val=".VnTime"/>
      <family val="2"/>
    </font>
    <font>
      <sz val="12"/>
      <color indexed="8"/>
      <name val="Times  New Roman"/>
      <family val="0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Arial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i/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 New Roman"/>
      <family val="0"/>
    </font>
    <font>
      <b/>
      <sz val="14"/>
      <color indexed="8"/>
      <name val="Times  New Roman"/>
      <family val="0"/>
    </font>
    <font>
      <b/>
      <sz val="15"/>
      <color indexed="8"/>
      <name val="Times  New Roman"/>
      <family val="0"/>
    </font>
    <font>
      <b/>
      <i/>
      <sz val="14"/>
      <color indexed="8"/>
      <name val="Times  New Roman"/>
      <family val="0"/>
    </font>
    <font>
      <i/>
      <sz val="12"/>
      <color indexed="8"/>
      <name val="Times  New Roman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 New Roman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b/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 New Roman"/>
      <family val="0"/>
    </font>
    <font>
      <b/>
      <sz val="14"/>
      <color theme="1"/>
      <name val="Times  New Roman"/>
      <family val="0"/>
    </font>
    <font>
      <sz val="12"/>
      <color theme="1"/>
      <name val="Times  New Roman"/>
      <family val="0"/>
    </font>
    <font>
      <b/>
      <sz val="15"/>
      <color theme="1"/>
      <name val="Times  New Roman"/>
      <family val="0"/>
    </font>
    <font>
      <b/>
      <i/>
      <sz val="14"/>
      <color theme="1"/>
      <name val="Times  New Roman"/>
      <family val="0"/>
    </font>
    <font>
      <i/>
      <sz val="12"/>
      <color theme="1"/>
      <name val="Times  New Roman"/>
      <family val="0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double"/>
      <top style="dotted"/>
      <bottom style="dotted"/>
    </border>
    <border>
      <left style="thin"/>
      <right style="double"/>
      <top style="thin"/>
      <bottom style="thin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tted"/>
      <bottom style="double"/>
    </border>
    <border>
      <left style="thin"/>
      <right style="double"/>
      <top style="thin"/>
      <bottom style="dotted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>
        <color indexed="63"/>
      </top>
      <bottom style="dotted"/>
    </border>
    <border>
      <left style="thin"/>
      <right style="double"/>
      <top style="dashed"/>
      <bottom style="double"/>
    </border>
    <border>
      <left style="thin"/>
      <right style="thin"/>
      <top style="dotted"/>
      <bottom style="dashed"/>
    </border>
    <border>
      <left style="thin"/>
      <right style="double"/>
      <top style="dotted"/>
      <bottom style="dashed"/>
    </border>
    <border>
      <left style="thin"/>
      <right style="double"/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171" fontId="0" fillId="0" borderId="0" applyFont="0" applyFill="0" applyBorder="0" applyAlignment="0" applyProtection="0"/>
    <xf numFmtId="169" fontId="6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67" fillId="28" borderId="2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6" fillId="0" borderId="0" applyAlignment="0">
      <protection/>
    </xf>
    <xf numFmtId="1" fontId="24" fillId="0" borderId="0">
      <alignment/>
      <protection/>
    </xf>
    <xf numFmtId="0" fontId="63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9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2" fontId="6" fillId="0" borderId="10" xfId="0" applyNumberFormat="1" applyFont="1" applyFill="1" applyBorder="1" applyAlignment="1" applyProtection="1">
      <alignment vertical="center"/>
      <protection locked="0"/>
    </xf>
    <xf numFmtId="173" fontId="6" fillId="0" borderId="10" xfId="41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 quotePrefix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 quotePrefix="1">
      <alignment vertical="center"/>
      <protection locked="0"/>
    </xf>
    <xf numFmtId="0" fontId="6" fillId="0" borderId="16" xfId="0" applyFont="1" applyBorder="1" applyAlignment="1" applyProtection="1" quotePrefix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73" fontId="6" fillId="0" borderId="17" xfId="41" applyNumberFormat="1" applyFont="1" applyFill="1" applyBorder="1" applyAlignment="1" applyProtection="1">
      <alignment vertical="center"/>
      <protection locked="0"/>
    </xf>
    <xf numFmtId="173" fontId="6" fillId="0" borderId="17" xfId="41" applyNumberFormat="1" applyFont="1" applyBorder="1" applyAlignment="1" applyProtection="1">
      <alignment vertical="center"/>
      <protection locked="0"/>
    </xf>
    <xf numFmtId="172" fontId="7" fillId="0" borderId="18" xfId="0" applyNumberFormat="1" applyFont="1" applyBorder="1" applyAlignment="1" applyProtection="1">
      <alignment horizontal="center" vertical="center"/>
      <protection locked="0"/>
    </xf>
    <xf numFmtId="173" fontId="2" fillId="0" borderId="10" xfId="41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 quotePrefix="1">
      <alignment horizontal="left" vertical="center" wrapText="1"/>
      <protection locked="0"/>
    </xf>
    <xf numFmtId="0" fontId="6" fillId="0" borderId="15" xfId="0" applyFont="1" applyBorder="1" applyAlignment="1" applyProtection="1" quotePrefix="1">
      <alignment horizontal="left" vertical="center" wrapText="1"/>
      <protection locked="0"/>
    </xf>
    <xf numFmtId="0" fontId="6" fillId="0" borderId="16" xfId="0" applyFont="1" applyBorder="1" applyAlignment="1" applyProtection="1" quotePrefix="1">
      <alignment horizontal="left" vertical="center" wrapText="1"/>
      <protection locked="0"/>
    </xf>
    <xf numFmtId="173" fontId="2" fillId="0" borderId="10" xfId="41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 quotePrefix="1">
      <alignment horizontal="right" vertical="center"/>
      <protection locked="0"/>
    </xf>
    <xf numFmtId="9" fontId="0" fillId="0" borderId="19" xfId="0" applyNumberFormat="1" applyFont="1" applyBorder="1" applyAlignment="1" applyProtection="1">
      <alignment horizontal="center" vertical="center"/>
      <protection locked="0"/>
    </xf>
    <xf numFmtId="173" fontId="6" fillId="0" borderId="19" xfId="41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 quotePrefix="1">
      <alignment horizontal="left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 quotePrefix="1">
      <alignment vertical="center" wrapText="1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 vertical="center"/>
      <protection locked="0"/>
    </xf>
    <xf numFmtId="173" fontId="13" fillId="0" borderId="20" xfId="41" applyNumberFormat="1" applyFont="1" applyBorder="1" applyAlignment="1" applyProtection="1">
      <alignment vertical="center"/>
      <protection locked="0"/>
    </xf>
    <xf numFmtId="173" fontId="11" fillId="0" borderId="19" xfId="41" applyNumberFormat="1" applyFont="1" applyBorder="1" applyAlignment="1" applyProtection="1">
      <alignment vertical="center"/>
      <protection locked="0"/>
    </xf>
    <xf numFmtId="173" fontId="0" fillId="0" borderId="19" xfId="41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 quotePrefix="1">
      <alignment horizontal="left" vertical="center"/>
      <protection locked="0"/>
    </xf>
    <xf numFmtId="173" fontId="2" fillId="0" borderId="10" xfId="41" applyNumberFormat="1" applyFont="1" applyBorder="1" applyAlignment="1" applyProtection="1">
      <alignment vertical="center"/>
      <protection/>
    </xf>
    <xf numFmtId="173" fontId="2" fillId="33" borderId="10" xfId="43" applyNumberFormat="1" applyFont="1" applyFill="1" applyBorder="1" applyAlignment="1" applyProtection="1">
      <alignment vertical="center"/>
      <protection/>
    </xf>
    <xf numFmtId="174" fontId="6" fillId="0" borderId="14" xfId="41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39" fontId="6" fillId="0" borderId="13" xfId="41" applyNumberFormat="1" applyFont="1" applyBorder="1" applyAlignment="1" applyProtection="1">
      <alignment vertical="center"/>
      <protection/>
    </xf>
    <xf numFmtId="39" fontId="6" fillId="0" borderId="14" xfId="41" applyNumberFormat="1" applyFont="1" applyBorder="1" applyAlignment="1" applyProtection="1">
      <alignment vertical="center"/>
      <protection/>
    </xf>
    <xf numFmtId="39" fontId="6" fillId="0" borderId="17" xfId="41" applyNumberFormat="1" applyFont="1" applyBorder="1" applyAlignment="1" applyProtection="1">
      <alignment vertical="center"/>
      <protection/>
    </xf>
    <xf numFmtId="39" fontId="6" fillId="0" borderId="10" xfId="41" applyNumberFormat="1" applyFont="1" applyBorder="1" applyAlignment="1" applyProtection="1">
      <alignment vertical="center"/>
      <protection/>
    </xf>
    <xf numFmtId="39" fontId="2" fillId="0" borderId="10" xfId="41" applyNumberFormat="1" applyFont="1" applyBorder="1" applyAlignment="1" applyProtection="1">
      <alignment vertical="center"/>
      <protection/>
    </xf>
    <xf numFmtId="39" fontId="6" fillId="0" borderId="22" xfId="41" applyNumberFormat="1" applyFont="1" applyBorder="1" applyAlignment="1" applyProtection="1">
      <alignment vertical="center"/>
      <protection/>
    </xf>
    <xf numFmtId="0" fontId="81" fillId="0" borderId="0" xfId="0" applyFont="1" applyAlignment="1" applyProtection="1">
      <alignment/>
      <protection locked="0"/>
    </xf>
    <xf numFmtId="0" fontId="82" fillId="0" borderId="23" xfId="0" applyFont="1" applyBorder="1" applyAlignment="1" applyProtection="1">
      <alignment horizontal="center" vertical="center" wrapText="1"/>
      <protection locked="0"/>
    </xf>
    <xf numFmtId="0" fontId="83" fillId="0" borderId="24" xfId="0" applyFont="1" applyBorder="1" applyAlignment="1" applyProtection="1">
      <alignment horizontal="center" vertical="center" wrapText="1"/>
      <protection locked="0"/>
    </xf>
    <xf numFmtId="4" fontId="6" fillId="0" borderId="14" xfId="41" applyNumberFormat="1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78" fontId="2" fillId="0" borderId="10" xfId="41" applyNumberFormat="1" applyFont="1" applyBorder="1" applyAlignment="1" applyProtection="1">
      <alignment vertical="center"/>
      <protection locked="0"/>
    </xf>
    <xf numFmtId="4" fontId="6" fillId="0" borderId="14" xfId="41" applyNumberFormat="1" applyFont="1" applyFill="1" applyBorder="1" applyAlignment="1" applyProtection="1">
      <alignment vertical="center"/>
      <protection/>
    </xf>
    <xf numFmtId="178" fontId="6" fillId="0" borderId="14" xfId="41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173" fontId="0" fillId="0" borderId="26" xfId="0" applyNumberFormat="1" applyFont="1" applyBorder="1" applyAlignment="1" applyProtection="1">
      <alignment vertical="center"/>
      <protection locked="0"/>
    </xf>
    <xf numFmtId="173" fontId="0" fillId="0" borderId="19" xfId="0" applyNumberFormat="1" applyFont="1" applyBorder="1" applyAlignment="1" applyProtection="1">
      <alignment vertical="center"/>
      <protection locked="0"/>
    </xf>
    <xf numFmtId="171" fontId="0" fillId="0" borderId="19" xfId="4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173" fontId="2" fillId="33" borderId="10" xfId="43" applyNumberFormat="1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78" fontId="6" fillId="0" borderId="13" xfId="41" applyNumberFormat="1" applyFont="1" applyFill="1" applyBorder="1" applyAlignment="1" applyProtection="1">
      <alignment vertical="center"/>
      <protection/>
    </xf>
    <xf numFmtId="178" fontId="6" fillId="33" borderId="14" xfId="41" applyNumberFormat="1" applyFont="1" applyFill="1" applyBorder="1" applyAlignment="1" applyProtection="1">
      <alignment vertical="center"/>
      <protection/>
    </xf>
    <xf numFmtId="178" fontId="6" fillId="33" borderId="14" xfId="41" applyNumberFormat="1" applyFont="1" applyFill="1" applyBorder="1" applyAlignment="1" applyProtection="1">
      <alignment vertical="center"/>
      <protection locked="0"/>
    </xf>
    <xf numFmtId="178" fontId="6" fillId="33" borderId="17" xfId="41" applyNumberFormat="1" applyFont="1" applyFill="1" applyBorder="1" applyAlignment="1" applyProtection="1">
      <alignment vertical="center"/>
      <protection/>
    </xf>
    <xf numFmtId="178" fontId="6" fillId="33" borderId="17" xfId="41" applyNumberFormat="1" applyFont="1" applyFill="1" applyBorder="1" applyAlignment="1" applyProtection="1">
      <alignment vertical="center"/>
      <protection locked="0"/>
    </xf>
    <xf numFmtId="178" fontId="6" fillId="0" borderId="17" xfId="41" applyNumberFormat="1" applyFont="1" applyFill="1" applyBorder="1" applyAlignment="1" applyProtection="1">
      <alignment vertical="center"/>
      <protection locked="0"/>
    </xf>
    <xf numFmtId="178" fontId="6" fillId="0" borderId="14" xfId="41" applyNumberFormat="1" applyFont="1" applyBorder="1" applyAlignment="1" applyProtection="1">
      <alignment vertical="center"/>
      <protection/>
    </xf>
    <xf numFmtId="178" fontId="6" fillId="0" borderId="14" xfId="41" applyNumberFormat="1" applyFont="1" applyBorder="1" applyAlignment="1" applyProtection="1">
      <alignment vertical="center"/>
      <protection locked="0"/>
    </xf>
    <xf numFmtId="178" fontId="6" fillId="33" borderId="14" xfId="43" applyNumberFormat="1" applyFont="1" applyFill="1" applyBorder="1" applyAlignment="1" applyProtection="1">
      <alignment vertical="center"/>
      <protection locked="0"/>
    </xf>
    <xf numFmtId="178" fontId="6" fillId="0" borderId="13" xfId="41" applyNumberFormat="1" applyFont="1" applyBorder="1" applyAlignment="1" applyProtection="1">
      <alignment vertical="center"/>
      <protection/>
    </xf>
    <xf numFmtId="178" fontId="6" fillId="0" borderId="13" xfId="41" applyNumberFormat="1" applyFont="1" applyFill="1" applyBorder="1" applyAlignment="1" applyProtection="1">
      <alignment vertical="center"/>
      <protection locked="0"/>
    </xf>
    <xf numFmtId="178" fontId="6" fillId="0" borderId="13" xfId="41" applyNumberFormat="1" applyFont="1" applyBorder="1" applyAlignment="1" applyProtection="1">
      <alignment vertical="center"/>
      <protection locked="0"/>
    </xf>
    <xf numFmtId="178" fontId="6" fillId="0" borderId="17" xfId="41" applyNumberFormat="1" applyFont="1" applyBorder="1" applyAlignment="1" applyProtection="1">
      <alignment vertical="center"/>
      <protection locked="0"/>
    </xf>
    <xf numFmtId="178" fontId="6" fillId="0" borderId="14" xfId="60" applyNumberFormat="1" applyFont="1" applyBorder="1" applyAlignment="1" applyProtection="1">
      <alignment vertical="center"/>
      <protection locked="0"/>
    </xf>
    <xf numFmtId="4" fontId="6" fillId="33" borderId="22" xfId="43" applyNumberFormat="1" applyFont="1" applyFill="1" applyBorder="1" applyAlignment="1" applyProtection="1">
      <alignment vertical="center"/>
      <protection locked="0"/>
    </xf>
    <xf numFmtId="4" fontId="6" fillId="0" borderId="22" xfId="60" applyNumberFormat="1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/>
      <protection locked="0"/>
    </xf>
    <xf numFmtId="171" fontId="13" fillId="0" borderId="0" xfId="41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 quotePrefix="1">
      <alignment horizontal="left" vertical="top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3" fontId="13" fillId="0" borderId="10" xfId="41" applyNumberFormat="1" applyFont="1" applyFill="1" applyBorder="1" applyAlignment="1" applyProtection="1">
      <alignment horizontal="center" vertical="center" wrapText="1"/>
      <protection locked="0"/>
    </xf>
    <xf numFmtId="171" fontId="1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4" fontId="13" fillId="0" borderId="10" xfId="41" applyNumberFormat="1" applyFont="1" applyFill="1" applyBorder="1" applyAlignment="1" applyProtection="1">
      <alignment horizontal="center" vertical="center"/>
      <protection locked="0"/>
    </xf>
    <xf numFmtId="171" fontId="13" fillId="0" borderId="10" xfId="41" applyNumberFormat="1" applyFont="1" applyFill="1" applyBorder="1" applyAlignment="1" applyProtection="1">
      <alignment horizontal="center" vertical="center"/>
      <protection locked="0"/>
    </xf>
    <xf numFmtId="0" fontId="86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84" fillId="0" borderId="27" xfId="0" applyFont="1" applyFill="1" applyBorder="1" applyAlignment="1" applyProtection="1">
      <alignment horizontal="left" vertical="center" wrapText="1"/>
      <protection locked="0"/>
    </xf>
    <xf numFmtId="4" fontId="84" fillId="0" borderId="27" xfId="41" applyNumberFormat="1" applyFont="1" applyFill="1" applyBorder="1" applyAlignment="1" applyProtection="1">
      <alignment vertical="center" wrapText="1"/>
      <protection locked="0"/>
    </xf>
    <xf numFmtId="4" fontId="84" fillId="0" borderId="27" xfId="0" applyNumberFormat="1" applyFont="1" applyFill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/>
      <protection locked="0"/>
    </xf>
    <xf numFmtId="0" fontId="88" fillId="0" borderId="28" xfId="0" applyFont="1" applyFill="1" applyBorder="1" applyAlignment="1" applyProtection="1">
      <alignment horizontal="left" vertical="center" wrapText="1"/>
      <protection locked="0"/>
    </xf>
    <xf numFmtId="4" fontId="88" fillId="0" borderId="28" xfId="41" applyNumberFormat="1" applyFont="1" applyFill="1" applyBorder="1" applyAlignment="1" applyProtection="1">
      <alignment vertical="center" wrapText="1"/>
      <protection locked="0"/>
    </xf>
    <xf numFmtId="4" fontId="84" fillId="0" borderId="28" xfId="41" applyNumberFormat="1" applyFont="1" applyFill="1" applyBorder="1" applyAlignment="1" applyProtection="1">
      <alignment vertical="center" wrapText="1"/>
      <protection locked="0"/>
    </xf>
    <xf numFmtId="4" fontId="88" fillId="0" borderId="28" xfId="41" applyNumberFormat="1" applyFont="1" applyFill="1" applyBorder="1" applyAlignment="1" applyProtection="1">
      <alignment vertical="center"/>
      <protection locked="0"/>
    </xf>
    <xf numFmtId="4" fontId="88" fillId="0" borderId="28" xfId="0" applyNumberFormat="1" applyFont="1" applyFill="1" applyBorder="1" applyAlignment="1" applyProtection="1">
      <alignment vertical="center"/>
      <protection locked="0"/>
    </xf>
    <xf numFmtId="0" fontId="89" fillId="0" borderId="0" xfId="0" applyFont="1" applyFill="1" applyAlignment="1" applyProtection="1">
      <alignment/>
      <protection locked="0"/>
    </xf>
    <xf numFmtId="0" fontId="84" fillId="0" borderId="28" xfId="0" applyFont="1" applyFill="1" applyBorder="1" applyAlignment="1" applyProtection="1">
      <alignment horizontal="left" vertical="center" wrapText="1"/>
      <protection locked="0"/>
    </xf>
    <xf numFmtId="0" fontId="84" fillId="0" borderId="28" xfId="0" applyFont="1" applyFill="1" applyBorder="1" applyAlignment="1" applyProtection="1" quotePrefix="1">
      <alignment horizontal="left" vertical="center" wrapText="1"/>
      <protection locked="0"/>
    </xf>
    <xf numFmtId="49" fontId="84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84" fillId="0" borderId="28" xfId="0" applyNumberFormat="1" applyFont="1" applyFill="1" applyBorder="1" applyAlignment="1" applyProtection="1">
      <alignment vertical="center"/>
      <protection locked="0"/>
    </xf>
    <xf numFmtId="0" fontId="84" fillId="0" borderId="29" xfId="0" applyFont="1" applyFill="1" applyBorder="1" applyAlignment="1" applyProtection="1">
      <alignment horizontal="left" vertical="center" wrapText="1"/>
      <protection locked="0"/>
    </xf>
    <xf numFmtId="4" fontId="84" fillId="0" borderId="29" xfId="41" applyNumberFormat="1" applyFont="1" applyFill="1" applyBorder="1" applyAlignment="1" applyProtection="1">
      <alignment vertical="center" wrapText="1"/>
      <protection locked="0"/>
    </xf>
    <xf numFmtId="4" fontId="86" fillId="0" borderId="29" xfId="0" applyNumberFormat="1" applyFont="1" applyFill="1" applyBorder="1" applyAlignment="1" applyProtection="1">
      <alignment vertical="center"/>
      <protection locked="0"/>
    </xf>
    <xf numFmtId="4" fontId="84" fillId="0" borderId="28" xfId="41" applyNumberFormat="1" applyFont="1" applyFill="1" applyBorder="1" applyAlignment="1" applyProtection="1">
      <alignment vertical="center"/>
      <protection locked="0"/>
    </xf>
    <xf numFmtId="4" fontId="84" fillId="0" borderId="2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3" fontId="11" fillId="0" borderId="0" xfId="41" applyNumberFormat="1" applyFont="1" applyFill="1" applyAlignment="1" applyProtection="1">
      <alignment horizontal="center"/>
      <protection locked="0"/>
    </xf>
    <xf numFmtId="171" fontId="11" fillId="0" borderId="0" xfId="41" applyNumberFormat="1" applyFont="1" applyFill="1" applyAlignment="1" applyProtection="1">
      <alignment horizontal="center"/>
      <protection locked="0"/>
    </xf>
    <xf numFmtId="4" fontId="84" fillId="0" borderId="27" xfId="41" applyNumberFormat="1" applyFont="1" applyFill="1" applyBorder="1" applyAlignment="1" applyProtection="1">
      <alignment vertical="center" wrapText="1"/>
      <protection/>
    </xf>
    <xf numFmtId="4" fontId="84" fillId="0" borderId="28" xfId="41" applyNumberFormat="1" applyFont="1" applyFill="1" applyBorder="1" applyAlignment="1" applyProtection="1">
      <alignment vertical="center" wrapText="1"/>
      <protection/>
    </xf>
    <xf numFmtId="171" fontId="86" fillId="0" borderId="10" xfId="41" applyNumberFormat="1" applyFont="1" applyFill="1" applyBorder="1" applyAlignment="1" applyProtection="1">
      <alignment horizontal="center" vertical="center" wrapText="1"/>
      <protection/>
    </xf>
    <xf numFmtId="171" fontId="86" fillId="0" borderId="10" xfId="41" applyFont="1" applyFill="1" applyBorder="1" applyAlignment="1" applyProtection="1">
      <alignment horizontal="center" vertical="center" wrapText="1"/>
      <protection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86" fillId="0" borderId="10" xfId="0" applyFont="1" applyFill="1" applyBorder="1" applyAlignment="1" applyProtection="1">
      <alignment vertical="center"/>
      <protection/>
    </xf>
    <xf numFmtId="4" fontId="86" fillId="0" borderId="10" xfId="0" applyNumberFormat="1" applyFont="1" applyFill="1" applyBorder="1" applyAlignment="1" applyProtection="1">
      <alignment vertical="center"/>
      <protection/>
    </xf>
    <xf numFmtId="4" fontId="90" fillId="0" borderId="10" xfId="0" applyNumberFormat="1" applyFont="1" applyFill="1" applyBorder="1" applyAlignment="1" applyProtection="1">
      <alignment vertical="center"/>
      <protection/>
    </xf>
    <xf numFmtId="174" fontId="86" fillId="0" borderId="10" xfId="41" applyNumberFormat="1" applyFont="1" applyFill="1" applyBorder="1" applyAlignment="1" applyProtection="1">
      <alignment horizontal="center" vertical="center" wrapText="1"/>
      <protection/>
    </xf>
    <xf numFmtId="171" fontId="86" fillId="0" borderId="10" xfId="0" applyNumberFormat="1" applyFont="1" applyFill="1" applyBorder="1" applyAlignment="1" applyProtection="1">
      <alignment vertical="center"/>
      <protection/>
    </xf>
    <xf numFmtId="4" fontId="84" fillId="0" borderId="27" xfId="41" applyNumberFormat="1" applyFont="1" applyFill="1" applyBorder="1" applyAlignment="1" applyProtection="1">
      <alignment horizontal="right" vertical="center" wrapText="1"/>
      <protection/>
    </xf>
    <xf numFmtId="4" fontId="84" fillId="0" borderId="28" xfId="41" applyNumberFormat="1" applyFont="1" applyFill="1" applyBorder="1" applyAlignment="1" applyProtection="1">
      <alignment horizontal="right" vertical="center" wrapText="1"/>
      <protection/>
    </xf>
    <xf numFmtId="4" fontId="84" fillId="0" borderId="29" xfId="41" applyNumberFormat="1" applyFont="1" applyFill="1" applyBorder="1" applyAlignment="1" applyProtection="1">
      <alignment horizontal="right" vertical="center" wrapText="1"/>
      <protection/>
    </xf>
    <xf numFmtId="4" fontId="88" fillId="0" borderId="27" xfId="41" applyNumberFormat="1" applyFont="1" applyFill="1" applyBorder="1" applyAlignment="1" applyProtection="1">
      <alignment horizontal="right" vertical="center" wrapText="1"/>
      <protection/>
    </xf>
    <xf numFmtId="4" fontId="86" fillId="0" borderId="29" xfId="41" applyNumberFormat="1" applyFont="1" applyFill="1" applyBorder="1" applyAlignment="1" applyProtection="1">
      <alignment vertical="center" wrapText="1"/>
      <protection locked="0"/>
    </xf>
    <xf numFmtId="4" fontId="86" fillId="0" borderId="10" xfId="41" applyNumberFormat="1" applyFont="1" applyFill="1" applyBorder="1" applyAlignment="1" applyProtection="1">
      <alignment vertical="center" wrapText="1"/>
      <protection/>
    </xf>
    <xf numFmtId="4" fontId="90" fillId="0" borderId="10" xfId="41" applyNumberFormat="1" applyFont="1" applyFill="1" applyBorder="1" applyAlignment="1" applyProtection="1">
      <alignment vertical="center" wrapText="1"/>
      <protection/>
    </xf>
    <xf numFmtId="4" fontId="88" fillId="0" borderId="29" xfId="41" applyNumberFormat="1" applyFont="1" applyFill="1" applyBorder="1" applyAlignment="1" applyProtection="1">
      <alignment vertical="center" wrapText="1"/>
      <protection/>
    </xf>
    <xf numFmtId="4" fontId="88" fillId="0" borderId="28" xfId="41" applyNumberFormat="1" applyFont="1" applyFill="1" applyBorder="1" applyAlignment="1" applyProtection="1">
      <alignment vertical="center" wrapText="1"/>
      <protection/>
    </xf>
    <xf numFmtId="4" fontId="88" fillId="0" borderId="27" xfId="41" applyNumberFormat="1" applyFont="1" applyFill="1" applyBorder="1" applyAlignment="1" applyProtection="1">
      <alignment vertical="center" wrapText="1"/>
      <protection/>
    </xf>
    <xf numFmtId="4" fontId="84" fillId="0" borderId="27" xfId="0" applyNumberFormat="1" applyFont="1" applyFill="1" applyBorder="1" applyAlignment="1" applyProtection="1">
      <alignment vertical="center"/>
      <protection/>
    </xf>
    <xf numFmtId="4" fontId="88" fillId="0" borderId="28" xfId="0" applyNumberFormat="1" applyFont="1" applyFill="1" applyBorder="1" applyAlignment="1" applyProtection="1">
      <alignment vertical="center"/>
      <protection/>
    </xf>
    <xf numFmtId="4" fontId="88" fillId="0" borderId="29" xfId="0" applyNumberFormat="1" applyFont="1" applyFill="1" applyBorder="1" applyAlignment="1" applyProtection="1">
      <alignment vertical="center"/>
      <protection/>
    </xf>
    <xf numFmtId="4" fontId="88" fillId="0" borderId="27" xfId="0" applyNumberFormat="1" applyFont="1" applyFill="1" applyBorder="1" applyAlignment="1" applyProtection="1">
      <alignment vertical="center"/>
      <protection/>
    </xf>
    <xf numFmtId="4" fontId="84" fillId="0" borderId="28" xfId="0" applyNumberFormat="1" applyFont="1" applyFill="1" applyBorder="1" applyAlignment="1" applyProtection="1">
      <alignment vertical="center"/>
      <protection/>
    </xf>
    <xf numFmtId="49" fontId="84" fillId="0" borderId="29" xfId="0" applyNumberFormat="1" applyFont="1" applyFill="1" applyBorder="1" applyAlignment="1" applyProtection="1">
      <alignment horizontal="left" vertical="center" wrapText="1"/>
      <protection locked="0"/>
    </xf>
    <xf numFmtId="4" fontId="86" fillId="0" borderId="10" xfId="4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6" fillId="0" borderId="0" xfId="0" applyFont="1" applyFill="1" applyAlignment="1" applyProtection="1" quotePrefix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3" fontId="2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173" fontId="6" fillId="0" borderId="30" xfId="41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4" fontId="6" fillId="0" borderId="31" xfId="41" applyNumberFormat="1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 quotePrefix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4" fontId="6" fillId="0" borderId="32" xfId="41" applyNumberFormat="1" applyFont="1" applyFill="1" applyBorder="1" applyAlignment="1" applyProtection="1">
      <alignment vertical="center"/>
      <protection locked="0"/>
    </xf>
    <xf numFmtId="49" fontId="6" fillId="0" borderId="32" xfId="0" applyNumberFormat="1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 quotePrefix="1">
      <alignment vertical="center" wrapText="1"/>
      <protection locked="0"/>
    </xf>
    <xf numFmtId="0" fontId="6" fillId="0" borderId="14" xfId="0" applyFont="1" applyFill="1" applyBorder="1" applyAlignment="1" applyProtection="1" quotePrefix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73" fontId="6" fillId="0" borderId="0" xfId="41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3" fontId="13" fillId="0" borderId="0" xfId="41" applyNumberFormat="1" applyFont="1" applyFill="1" applyAlignment="1" applyProtection="1">
      <alignment vertical="center"/>
      <protection locked="0"/>
    </xf>
    <xf numFmtId="173" fontId="15" fillId="0" borderId="0" xfId="41" applyNumberFormat="1" applyFont="1" applyFill="1" applyAlignment="1" applyProtection="1">
      <alignment horizontal="center" vertical="center"/>
      <protection locked="0"/>
    </xf>
    <xf numFmtId="171" fontId="15" fillId="0" borderId="0" xfId="41" applyNumberFormat="1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4" fontId="6" fillId="0" borderId="31" xfId="41" applyNumberFormat="1" applyFont="1" applyFill="1" applyBorder="1" applyAlignment="1" applyProtection="1">
      <alignment vertical="center"/>
      <protection/>
    </xf>
    <xf numFmtId="4" fontId="6" fillId="0" borderId="32" xfId="41" applyNumberFormat="1" applyFont="1" applyFill="1" applyBorder="1" applyAlignment="1" applyProtection="1">
      <alignment vertical="center"/>
      <protection/>
    </xf>
    <xf numFmtId="4" fontId="2" fillId="0" borderId="10" xfId="41" applyNumberFormat="1" applyFont="1" applyFill="1" applyBorder="1" applyAlignment="1" applyProtection="1">
      <alignment vertical="center"/>
      <protection/>
    </xf>
    <xf numFmtId="4" fontId="6" fillId="0" borderId="31" xfId="0" applyNumberFormat="1" applyFont="1" applyFill="1" applyBorder="1" applyAlignment="1" applyProtection="1">
      <alignment vertical="center" wrapText="1"/>
      <protection locked="0"/>
    </xf>
    <xf numFmtId="4" fontId="6" fillId="0" borderId="14" xfId="0" applyNumberFormat="1" applyFont="1" applyFill="1" applyBorder="1" applyAlignment="1" applyProtection="1">
      <alignment vertical="center" wrapText="1"/>
      <protection locked="0"/>
    </xf>
    <xf numFmtId="4" fontId="6" fillId="0" borderId="32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 locked="0"/>
    </xf>
    <xf numFmtId="3" fontId="6" fillId="0" borderId="3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4" fontId="6" fillId="0" borderId="31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6" fillId="0" borderId="32" xfId="0" applyNumberFormat="1" applyFont="1" applyFill="1" applyBorder="1" applyAlignment="1" applyProtection="1">
      <alignment vertical="center"/>
      <protection/>
    </xf>
    <xf numFmtId="171" fontId="13" fillId="0" borderId="0" xfId="41" applyNumberFormat="1" applyFont="1" applyFill="1" applyAlignment="1" applyProtection="1">
      <alignment horizontal="center" vertical="center"/>
      <protection locked="0"/>
    </xf>
    <xf numFmtId="171" fontId="13" fillId="0" borderId="0" xfId="41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 quotePrefix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174" fontId="1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4" fontId="11" fillId="0" borderId="31" xfId="41" applyNumberFormat="1" applyFont="1" applyFill="1" applyBorder="1" applyAlignment="1" applyProtection="1">
      <alignment vertical="center" wrapText="1"/>
      <protection locked="0"/>
    </xf>
    <xf numFmtId="4" fontId="11" fillId="0" borderId="31" xfId="0" applyNumberFormat="1" applyFont="1" applyFill="1" applyBorder="1" applyAlignment="1" applyProtection="1">
      <alignment vertical="center" wrapText="1"/>
      <protection locked="0"/>
    </xf>
    <xf numFmtId="4" fontId="11" fillId="0" borderId="31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4" fontId="11" fillId="0" borderId="14" xfId="41" applyNumberFormat="1" applyFont="1" applyFill="1" applyBorder="1" applyAlignment="1" applyProtection="1">
      <alignment vertical="center" wrapText="1"/>
      <protection locked="0"/>
    </xf>
    <xf numFmtId="4" fontId="11" fillId="0" borderId="14" xfId="0" applyNumberFormat="1" applyFont="1" applyFill="1" applyBorder="1" applyAlignment="1" applyProtection="1">
      <alignment vertical="center" wrapText="1"/>
      <protection locked="0"/>
    </xf>
    <xf numFmtId="4" fontId="11" fillId="0" borderId="14" xfId="0" applyNumberFormat="1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 wrapText="1"/>
      <protection locked="0"/>
    </xf>
    <xf numFmtId="0" fontId="63" fillId="0" borderId="14" xfId="0" applyFont="1" applyFill="1" applyBorder="1" applyAlignment="1" applyProtection="1">
      <alignment vertical="center" wrapText="1"/>
      <protection locked="0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4" fontId="63" fillId="0" borderId="14" xfId="41" applyNumberFormat="1" applyFont="1" applyFill="1" applyBorder="1" applyAlignment="1" applyProtection="1">
      <alignment vertical="center" wrapText="1"/>
      <protection locked="0"/>
    </xf>
    <xf numFmtId="4" fontId="63" fillId="0" borderId="14" xfId="0" applyNumberFormat="1" applyFont="1" applyFill="1" applyBorder="1" applyAlignment="1" applyProtection="1">
      <alignment vertical="center" wrapText="1"/>
      <protection locked="0"/>
    </xf>
    <xf numFmtId="4" fontId="63" fillId="0" borderId="14" xfId="0" applyNumberFormat="1" applyFont="1" applyFill="1" applyBorder="1" applyAlignment="1" applyProtection="1">
      <alignment horizontal="right" vertical="center"/>
      <protection locked="0"/>
    </xf>
    <xf numFmtId="0" fontId="81" fillId="0" borderId="0" xfId="0" applyFont="1" applyFill="1" applyAlignment="1" applyProtection="1">
      <alignment vertical="center"/>
      <protection locked="0"/>
    </xf>
    <xf numFmtId="0" fontId="63" fillId="0" borderId="32" xfId="0" applyFont="1" applyFill="1" applyBorder="1" applyAlignment="1" applyProtection="1">
      <alignment vertical="center" wrapText="1"/>
      <protection locked="0"/>
    </xf>
    <xf numFmtId="0" fontId="63" fillId="0" borderId="32" xfId="0" applyFont="1" applyFill="1" applyBorder="1" applyAlignment="1" applyProtection="1">
      <alignment horizontal="center" vertical="center" wrapText="1"/>
      <protection locked="0"/>
    </xf>
    <xf numFmtId="4" fontId="63" fillId="0" borderId="32" xfId="41" applyNumberFormat="1" applyFont="1" applyFill="1" applyBorder="1" applyAlignment="1" applyProtection="1">
      <alignment vertical="center" wrapText="1"/>
      <protection locked="0"/>
    </xf>
    <xf numFmtId="4" fontId="63" fillId="0" borderId="32" xfId="0" applyNumberFormat="1" applyFont="1" applyFill="1" applyBorder="1" applyAlignment="1" applyProtection="1">
      <alignment vertical="center"/>
      <protection locked="0"/>
    </xf>
    <xf numFmtId="4" fontId="63" fillId="0" borderId="32" xfId="0" applyNumberFormat="1" applyFont="1" applyFill="1" applyBorder="1" applyAlignment="1" applyProtection="1">
      <alignment horizontal="right" vertical="center"/>
      <protection locked="0"/>
    </xf>
    <xf numFmtId="0" fontId="63" fillId="0" borderId="31" xfId="0" applyFont="1" applyFill="1" applyBorder="1" applyAlignment="1" applyProtection="1">
      <alignment vertical="center" wrapText="1"/>
      <protection locked="0"/>
    </xf>
    <xf numFmtId="0" fontId="63" fillId="0" borderId="31" xfId="0" applyFont="1" applyFill="1" applyBorder="1" applyAlignment="1" applyProtection="1">
      <alignment horizontal="center" vertical="center" wrapText="1"/>
      <protection locked="0"/>
    </xf>
    <xf numFmtId="4" fontId="63" fillId="0" borderId="31" xfId="41" applyNumberFormat="1" applyFont="1" applyFill="1" applyBorder="1" applyAlignment="1" applyProtection="1">
      <alignment vertical="center" wrapText="1"/>
      <protection locked="0"/>
    </xf>
    <xf numFmtId="4" fontId="63" fillId="0" borderId="31" xfId="0" applyNumberFormat="1" applyFont="1" applyFill="1" applyBorder="1" applyAlignment="1" applyProtection="1">
      <alignment vertical="center" wrapText="1"/>
      <protection locked="0"/>
    </xf>
    <xf numFmtId="4" fontId="63" fillId="0" borderId="31" xfId="0" applyNumberFormat="1" applyFont="1" applyFill="1" applyBorder="1" applyAlignment="1" applyProtection="1">
      <alignment vertical="center"/>
      <protection locked="0"/>
    </xf>
    <xf numFmtId="0" fontId="63" fillId="0" borderId="14" xfId="0" applyFont="1" applyFill="1" applyBorder="1" applyAlignment="1" applyProtection="1">
      <alignment vertical="center"/>
      <protection locked="0"/>
    </xf>
    <xf numFmtId="4" fontId="63" fillId="0" borderId="14" xfId="0" applyNumberFormat="1" applyFont="1" applyFill="1" applyBorder="1" applyAlignment="1" applyProtection="1">
      <alignment vertical="center"/>
      <protection locked="0"/>
    </xf>
    <xf numFmtId="4" fontId="63" fillId="0" borderId="32" xfId="0" applyNumberFormat="1" applyFont="1" applyFill="1" applyBorder="1" applyAlignment="1" applyProtection="1">
      <alignment vertical="center" wrapText="1"/>
      <protection locked="0"/>
    </xf>
    <xf numFmtId="0" fontId="13" fillId="0" borderId="31" xfId="0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 applyProtection="1">
      <alignment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4" fontId="11" fillId="0" borderId="32" xfId="41" applyNumberFormat="1" applyFont="1" applyFill="1" applyBorder="1" applyAlignment="1" applyProtection="1">
      <alignment vertical="center" wrapText="1"/>
      <protection locked="0"/>
    </xf>
    <xf numFmtId="4" fontId="11" fillId="0" borderId="32" xfId="0" applyNumberFormat="1" applyFont="1" applyFill="1" applyBorder="1" applyAlignment="1" applyProtection="1">
      <alignment vertical="center" wrapText="1"/>
      <protection locked="0"/>
    </xf>
    <xf numFmtId="4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0" xfId="41" applyNumberFormat="1" applyFont="1" applyFill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7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 wrapText="1"/>
      <protection locked="0"/>
    </xf>
    <xf numFmtId="4" fontId="11" fillId="0" borderId="32" xfId="0" applyNumberFormat="1" applyFont="1" applyFill="1" applyBorder="1" applyAlignment="1" applyProtection="1">
      <alignment vertical="center"/>
      <protection locked="0"/>
    </xf>
    <xf numFmtId="4" fontId="13" fillId="0" borderId="10" xfId="41" applyNumberFormat="1" applyFont="1" applyFill="1" applyBorder="1" applyAlignment="1" applyProtection="1">
      <alignment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11" fillId="0" borderId="31" xfId="41" applyNumberFormat="1" applyFont="1" applyFill="1" applyBorder="1" applyAlignment="1" applyProtection="1">
      <alignment vertical="center" wrapText="1"/>
      <protection/>
    </xf>
    <xf numFmtId="4" fontId="11" fillId="0" borderId="14" xfId="41" applyNumberFormat="1" applyFont="1" applyFill="1" applyBorder="1" applyAlignment="1" applyProtection="1">
      <alignment vertical="center" wrapText="1"/>
      <protection/>
    </xf>
    <xf numFmtId="4" fontId="11" fillId="0" borderId="32" xfId="41" applyNumberFormat="1" applyFont="1" applyFill="1" applyBorder="1" applyAlignment="1" applyProtection="1">
      <alignment vertical="center" wrapText="1"/>
      <protection/>
    </xf>
    <xf numFmtId="4" fontId="63" fillId="0" borderId="14" xfId="41" applyNumberFormat="1" applyFont="1" applyFill="1" applyBorder="1" applyAlignment="1" applyProtection="1">
      <alignment vertical="center" wrapText="1"/>
      <protection/>
    </xf>
    <xf numFmtId="4" fontId="63" fillId="0" borderId="32" xfId="41" applyNumberFormat="1" applyFont="1" applyFill="1" applyBorder="1" applyAlignment="1" applyProtection="1">
      <alignment vertical="center" wrapText="1"/>
      <protection/>
    </xf>
    <xf numFmtId="4" fontId="63" fillId="0" borderId="31" xfId="41" applyNumberFormat="1" applyFont="1" applyFill="1" applyBorder="1" applyAlignment="1" applyProtection="1">
      <alignment vertical="center" wrapText="1"/>
      <protection/>
    </xf>
    <xf numFmtId="174" fontId="13" fillId="0" borderId="23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71" fontId="2" fillId="0" borderId="0" xfId="41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171" fontId="2" fillId="0" borderId="0" xfId="41" applyNumberFormat="1" applyFont="1" applyAlignment="1" applyProtection="1">
      <alignment vertical="center"/>
      <protection locked="0"/>
    </xf>
    <xf numFmtId="4" fontId="6" fillId="0" borderId="31" xfId="41" applyNumberFormat="1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4" fontId="6" fillId="0" borderId="33" xfId="41" applyNumberFormat="1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4" fontId="6" fillId="0" borderId="32" xfId="41" applyNumberFormat="1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" fontId="2" fillId="0" borderId="10" xfId="41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0" xfId="41" applyNumberFormat="1" applyFont="1" applyBorder="1" applyAlignment="1" applyProtection="1">
      <alignment vertical="center" wrapText="1"/>
      <protection/>
    </xf>
    <xf numFmtId="4" fontId="6" fillId="0" borderId="31" xfId="41" applyNumberFormat="1" applyFont="1" applyFill="1" applyBorder="1" applyAlignment="1" applyProtection="1">
      <alignment vertical="center" wrapText="1"/>
      <protection/>
    </xf>
    <xf numFmtId="4" fontId="6" fillId="0" borderId="33" xfId="41" applyNumberFormat="1" applyFont="1" applyFill="1" applyBorder="1" applyAlignment="1" applyProtection="1">
      <alignment vertical="center" wrapText="1"/>
      <protection/>
    </xf>
    <xf numFmtId="4" fontId="6" fillId="0" borderId="32" xfId="41" applyNumberFormat="1" applyFont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 locked="0"/>
    </xf>
    <xf numFmtId="4" fontId="6" fillId="0" borderId="13" xfId="41" applyNumberFormat="1" applyFont="1" applyFill="1" applyBorder="1" applyAlignment="1" applyProtection="1">
      <alignment vertical="center" wrapText="1"/>
      <protection locked="0"/>
    </xf>
    <xf numFmtId="4" fontId="6" fillId="0" borderId="13" xfId="41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4" fontId="6" fillId="0" borderId="17" xfId="41" applyNumberFormat="1" applyFont="1" applyFill="1" applyBorder="1" applyAlignment="1" applyProtection="1">
      <alignment vertical="center" wrapText="1"/>
      <protection locked="0"/>
    </xf>
    <xf numFmtId="4" fontId="6" fillId="0" borderId="17" xfId="41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 applyProtection="1" quotePrefix="1">
      <alignment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178" fontId="6" fillId="0" borderId="31" xfId="41" applyNumberFormat="1" applyFont="1" applyFill="1" applyBorder="1" applyAlignment="1" applyProtection="1">
      <alignment vertical="center"/>
      <protection/>
    </xf>
    <xf numFmtId="39" fontId="6" fillId="0" borderId="31" xfId="41" applyNumberFormat="1" applyFont="1" applyBorder="1" applyAlignment="1" applyProtection="1">
      <alignment vertical="center"/>
      <protection/>
    </xf>
    <xf numFmtId="0" fontId="6" fillId="0" borderId="35" xfId="0" applyFont="1" applyBorder="1" applyAlignment="1" applyProtection="1" quotePrefix="1">
      <alignment vertical="center"/>
      <protection locked="0"/>
    </xf>
    <xf numFmtId="178" fontId="6" fillId="0" borderId="32" xfId="41" applyNumberFormat="1" applyFont="1" applyFill="1" applyBorder="1" applyAlignment="1" applyProtection="1">
      <alignment vertical="center"/>
      <protection locked="0"/>
    </xf>
    <xf numFmtId="178" fontId="6" fillId="0" borderId="32" xfId="41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 quotePrefix="1">
      <alignment horizontal="left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39" fontId="6" fillId="0" borderId="37" xfId="41" applyNumberFormat="1" applyFont="1" applyBorder="1" applyAlignment="1" applyProtection="1">
      <alignment vertical="center"/>
      <protection/>
    </xf>
    <xf numFmtId="4" fontId="91" fillId="0" borderId="28" xfId="0" applyNumberFormat="1" applyFont="1" applyFill="1" applyBorder="1" applyAlignment="1" applyProtection="1">
      <alignment vertical="center"/>
      <protection locked="0"/>
    </xf>
    <xf numFmtId="4" fontId="88" fillId="0" borderId="28" xfId="41" applyNumberFormat="1" applyFont="1" applyFill="1" applyBorder="1" applyAlignment="1" applyProtection="1">
      <alignment horizontal="right" vertical="center" wrapText="1"/>
      <protection/>
    </xf>
    <xf numFmtId="39" fontId="18" fillId="0" borderId="14" xfId="41" applyNumberFormat="1" applyFont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6" fillId="0" borderId="14" xfId="41" applyNumberFormat="1" applyFont="1" applyFill="1" applyBorder="1" applyAlignment="1" applyProtection="1">
      <alignment horizontal="right" vertical="center"/>
      <protection locked="0"/>
    </xf>
    <xf numFmtId="3" fontId="6" fillId="0" borderId="32" xfId="41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41" applyNumberFormat="1" applyFont="1" applyFill="1" applyBorder="1" applyAlignment="1" applyProtection="1">
      <alignment horizontal="center" vertical="center" wrapText="1"/>
      <protection/>
    </xf>
    <xf numFmtId="3" fontId="6" fillId="0" borderId="31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32" xfId="0" applyNumberFormat="1" applyFont="1" applyFill="1" applyBorder="1" applyAlignment="1" applyProtection="1">
      <alignment vertical="center" wrapText="1"/>
      <protection/>
    </xf>
    <xf numFmtId="3" fontId="6" fillId="0" borderId="31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6" fillId="0" borderId="32" xfId="0" applyNumberFormat="1" applyFont="1" applyFill="1" applyBorder="1" applyAlignment="1" applyProtection="1">
      <alignment vertical="center"/>
      <protection/>
    </xf>
    <xf numFmtId="3" fontId="6" fillId="0" borderId="31" xfId="41" applyNumberFormat="1" applyFont="1" applyFill="1" applyBorder="1" applyAlignment="1" applyProtection="1">
      <alignment horizontal="right" vertical="center"/>
      <protection/>
    </xf>
    <xf numFmtId="3" fontId="6" fillId="0" borderId="14" xfId="41" applyNumberFormat="1" applyFont="1" applyFill="1" applyBorder="1" applyAlignment="1" applyProtection="1">
      <alignment horizontal="right" vertical="center"/>
      <protection/>
    </xf>
    <xf numFmtId="3" fontId="6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178" fontId="6" fillId="0" borderId="10" xfId="44" applyNumberFormat="1" applyFont="1" applyFill="1" applyBorder="1" applyAlignment="1" applyProtection="1">
      <alignment vertical="center"/>
      <protection locked="0"/>
    </xf>
    <xf numFmtId="178" fontId="6" fillId="0" borderId="10" xfId="41" applyNumberFormat="1" applyFont="1" applyBorder="1" applyAlignment="1" applyProtection="1">
      <alignment vertical="center"/>
      <protection locked="0"/>
    </xf>
    <xf numFmtId="178" fontId="2" fillId="0" borderId="10" xfId="41" applyNumberFormat="1" applyFont="1" applyBorder="1" applyAlignment="1" applyProtection="1">
      <alignment vertical="center"/>
      <protection/>
    </xf>
    <xf numFmtId="178" fontId="6" fillId="0" borderId="10" xfId="41" applyNumberFormat="1" applyFont="1" applyFill="1" applyBorder="1" applyAlignment="1" applyProtection="1">
      <alignment vertical="center"/>
      <protection locked="0"/>
    </xf>
    <xf numFmtId="178" fontId="6" fillId="0" borderId="10" xfId="60" applyNumberFormat="1" applyFont="1" applyBorder="1" applyAlignment="1" applyProtection="1">
      <alignment horizontal="center" vertical="center"/>
      <protection locked="0"/>
    </xf>
    <xf numFmtId="178" fontId="2" fillId="0" borderId="10" xfId="41" applyNumberFormat="1" applyFont="1" applyFill="1" applyBorder="1" applyAlignment="1" applyProtection="1">
      <alignment vertical="center"/>
      <protection locked="0"/>
    </xf>
    <xf numFmtId="0" fontId="81" fillId="0" borderId="10" xfId="0" applyFont="1" applyBorder="1" applyAlignment="1" applyProtection="1">
      <alignment/>
      <protection locked="0"/>
    </xf>
    <xf numFmtId="178" fontId="82" fillId="0" borderId="10" xfId="0" applyNumberFormat="1" applyFont="1" applyBorder="1" applyAlignment="1" applyProtection="1">
      <alignment/>
      <protection locked="0"/>
    </xf>
    <xf numFmtId="0" fontId="82" fillId="0" borderId="10" xfId="0" applyFont="1" applyBorder="1" applyAlignment="1" applyProtection="1">
      <alignment/>
      <protection locked="0"/>
    </xf>
    <xf numFmtId="178" fontId="6" fillId="33" borderId="10" xfId="43" applyNumberFormat="1" applyFont="1" applyFill="1" applyBorder="1" applyAlignment="1" applyProtection="1">
      <alignment vertical="center"/>
      <protection locked="0"/>
    </xf>
    <xf numFmtId="178" fontId="6" fillId="33" borderId="10" xfId="61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178" fontId="6" fillId="0" borderId="10" xfId="41" applyNumberFormat="1" applyFont="1" applyBorder="1" applyAlignment="1" applyProtection="1">
      <alignment vertical="center"/>
      <protection/>
    </xf>
    <xf numFmtId="178" fontId="6" fillId="33" borderId="10" xfId="43" applyNumberFormat="1" applyFont="1" applyFill="1" applyBorder="1" applyAlignment="1" applyProtection="1">
      <alignment vertical="center"/>
      <protection/>
    </xf>
    <xf numFmtId="3" fontId="6" fillId="33" borderId="14" xfId="41" applyNumberFormat="1" applyFont="1" applyFill="1" applyBorder="1" applyAlignment="1" applyProtection="1">
      <alignment vertical="center"/>
      <protection/>
    </xf>
    <xf numFmtId="3" fontId="6" fillId="0" borderId="14" xfId="41" applyNumberFormat="1" applyFont="1" applyFill="1" applyBorder="1" applyAlignment="1" applyProtection="1">
      <alignment vertical="center"/>
      <protection locked="0"/>
    </xf>
    <xf numFmtId="3" fontId="6" fillId="33" borderId="14" xfId="41" applyNumberFormat="1" applyFont="1" applyFill="1" applyBorder="1" applyAlignment="1" applyProtection="1">
      <alignment vertical="center"/>
      <protection locked="0"/>
    </xf>
    <xf numFmtId="3" fontId="18" fillId="33" borderId="14" xfId="41" applyNumberFormat="1" applyFont="1" applyFill="1" applyBorder="1" applyAlignment="1" applyProtection="1">
      <alignment vertical="center"/>
      <protection/>
    </xf>
    <xf numFmtId="3" fontId="18" fillId="0" borderId="14" xfId="41" applyNumberFormat="1" applyFont="1" applyFill="1" applyBorder="1" applyAlignment="1" applyProtection="1">
      <alignment vertical="center"/>
      <protection locked="0"/>
    </xf>
    <xf numFmtId="3" fontId="6" fillId="0" borderId="14" xfId="41" applyNumberFormat="1" applyFont="1" applyBorder="1" applyAlignment="1" applyProtection="1">
      <alignment vertical="center"/>
      <protection/>
    </xf>
    <xf numFmtId="3" fontId="6" fillId="0" borderId="13" xfId="41" applyNumberFormat="1" applyFont="1" applyBorder="1" applyAlignment="1" applyProtection="1">
      <alignment vertical="center"/>
      <protection/>
    </xf>
    <xf numFmtId="178" fontId="6" fillId="33" borderId="31" xfId="41" applyNumberFormat="1" applyFont="1" applyFill="1" applyBorder="1" applyAlignment="1" applyProtection="1">
      <alignment vertical="center"/>
      <protection/>
    </xf>
    <xf numFmtId="178" fontId="6" fillId="0" borderId="31" xfId="41" applyNumberFormat="1" applyFont="1" applyFill="1" applyBorder="1" applyAlignment="1" applyProtection="1">
      <alignment vertical="center"/>
      <protection locked="0"/>
    </xf>
    <xf numFmtId="178" fontId="82" fillId="0" borderId="14" xfId="0" applyNumberFormat="1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vertical="center"/>
      <protection locked="0"/>
    </xf>
    <xf numFmtId="178" fontId="6" fillId="0" borderId="14" xfId="60" applyNumberFormat="1" applyFont="1" applyBorder="1" applyAlignment="1" applyProtection="1">
      <alignment horizontal="center" vertical="center"/>
      <protection locked="0"/>
    </xf>
    <xf numFmtId="0" fontId="82" fillId="0" borderId="14" xfId="0" applyFont="1" applyBorder="1" applyAlignment="1" applyProtection="1">
      <alignment/>
      <protection locked="0"/>
    </xf>
    <xf numFmtId="173" fontId="3" fillId="0" borderId="19" xfId="0" applyNumberFormat="1" applyFont="1" applyBorder="1" applyAlignment="1" applyProtection="1">
      <alignment vertical="center"/>
      <protection locked="0"/>
    </xf>
    <xf numFmtId="3" fontId="6" fillId="0" borderId="14" xfId="41" applyNumberFormat="1" applyFont="1" applyBorder="1" applyAlignment="1" applyProtection="1">
      <alignment vertical="center"/>
      <protection locked="0"/>
    </xf>
    <xf numFmtId="3" fontId="82" fillId="0" borderId="14" xfId="0" applyNumberFormat="1" applyFont="1" applyBorder="1" applyAlignment="1" applyProtection="1">
      <alignment/>
      <protection locked="0"/>
    </xf>
    <xf numFmtId="9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19" xfId="41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 quotePrefix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3" fontId="18" fillId="0" borderId="14" xfId="41" applyNumberFormat="1" applyFont="1" applyBorder="1" applyAlignment="1" applyProtection="1">
      <alignment vertical="center"/>
      <protection locked="0"/>
    </xf>
    <xf numFmtId="3" fontId="91" fillId="0" borderId="14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3" fontId="3" fillId="0" borderId="19" xfId="41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39" fontId="6" fillId="0" borderId="40" xfId="41" applyNumberFormat="1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178" fontId="6" fillId="33" borderId="32" xfId="41" applyNumberFormat="1" applyFont="1" applyFill="1" applyBorder="1" applyAlignment="1" applyProtection="1">
      <alignment vertical="center"/>
      <protection locked="0"/>
    </xf>
    <xf numFmtId="178" fontId="82" fillId="0" borderId="32" xfId="0" applyNumberFormat="1" applyFont="1" applyBorder="1" applyAlignment="1" applyProtection="1">
      <alignment/>
      <protection locked="0"/>
    </xf>
    <xf numFmtId="39" fontId="6" fillId="0" borderId="32" xfId="41" applyNumberFormat="1" applyFont="1" applyBorder="1" applyAlignment="1" applyProtection="1">
      <alignment vertical="center"/>
      <protection/>
    </xf>
    <xf numFmtId="172" fontId="7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178" fontId="6" fillId="0" borderId="31" xfId="41" applyNumberFormat="1" applyFont="1" applyBorder="1" applyAlignment="1" applyProtection="1">
      <alignment vertical="center"/>
      <protection/>
    </xf>
    <xf numFmtId="0" fontId="6" fillId="0" borderId="34" xfId="0" applyFont="1" applyBorder="1" applyAlignment="1" applyProtection="1" quotePrefix="1">
      <alignment horizontal="left" vertical="center" wrapText="1"/>
      <protection locked="0"/>
    </xf>
    <xf numFmtId="178" fontId="6" fillId="0" borderId="31" xfId="41" applyNumberFormat="1" applyFont="1" applyBorder="1" applyAlignment="1" applyProtection="1">
      <alignment vertical="center"/>
      <protection locked="0"/>
    </xf>
    <xf numFmtId="178" fontId="82" fillId="0" borderId="31" xfId="0" applyNumberFormat="1" applyFont="1" applyBorder="1" applyAlignment="1" applyProtection="1">
      <alignment/>
      <protection locked="0"/>
    </xf>
    <xf numFmtId="0" fontId="6" fillId="0" borderId="35" xfId="0" applyFont="1" applyBorder="1" applyAlignment="1" applyProtection="1" quotePrefix="1">
      <alignment horizontal="left" vertical="center" wrapText="1"/>
      <protection locked="0"/>
    </xf>
    <xf numFmtId="178" fontId="6" fillId="0" borderId="32" xfId="60" applyNumberFormat="1" applyFont="1" applyBorder="1" applyAlignment="1" applyProtection="1">
      <alignment horizontal="center" vertical="center"/>
      <protection locked="0"/>
    </xf>
    <xf numFmtId="3" fontId="6" fillId="0" borderId="31" xfId="41" applyNumberFormat="1" applyFont="1" applyBorder="1" applyAlignment="1" applyProtection="1">
      <alignment vertical="center"/>
      <protection/>
    </xf>
    <xf numFmtId="173" fontId="3" fillId="0" borderId="38" xfId="0" applyNumberFormat="1" applyFont="1" applyBorder="1" applyAlignment="1" applyProtection="1">
      <alignment vertical="center"/>
      <protection locked="0"/>
    </xf>
    <xf numFmtId="0" fontId="82" fillId="0" borderId="32" xfId="0" applyFont="1" applyBorder="1" applyAlignment="1" applyProtection="1">
      <alignment/>
      <protection locked="0"/>
    </xf>
    <xf numFmtId="173" fontId="6" fillId="0" borderId="32" xfId="41" applyNumberFormat="1" applyFont="1" applyFill="1" applyBorder="1" applyAlignment="1" applyProtection="1">
      <alignment vertical="center"/>
      <protection locked="0"/>
    </xf>
    <xf numFmtId="173" fontId="6" fillId="0" borderId="32" xfId="41" applyNumberFormat="1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 quotePrefix="1">
      <alignment vertical="center" wrapText="1"/>
      <protection locked="0"/>
    </xf>
    <xf numFmtId="178" fontId="6" fillId="0" borderId="32" xfId="60" applyNumberFormat="1" applyFont="1" applyBorder="1" applyAlignment="1" applyProtection="1">
      <alignment vertical="center"/>
      <protection locked="0"/>
    </xf>
    <xf numFmtId="173" fontId="11" fillId="0" borderId="38" xfId="41" applyNumberFormat="1" applyFont="1" applyBorder="1" applyAlignment="1" applyProtection="1">
      <alignment vertical="center"/>
      <protection locked="0"/>
    </xf>
    <xf numFmtId="178" fontId="2" fillId="0" borderId="10" xfId="60" applyNumberFormat="1" applyFont="1" applyBorder="1" applyAlignment="1" applyProtection="1">
      <alignment horizontal="center" vertical="center"/>
      <protection locked="0"/>
    </xf>
    <xf numFmtId="174" fontId="6" fillId="0" borderId="14" xfId="41" applyNumberFormat="1" applyFont="1" applyBorder="1" applyAlignment="1" applyProtection="1">
      <alignment vertical="center"/>
      <protection/>
    </xf>
    <xf numFmtId="178" fontId="6" fillId="0" borderId="14" xfId="41" applyNumberFormat="1" applyFont="1" applyBorder="1" applyAlignment="1" applyProtection="1">
      <alignment horizontal="center" vertical="center"/>
      <protection/>
    </xf>
    <xf numFmtId="178" fontId="82" fillId="0" borderId="14" xfId="0" applyNumberFormat="1" applyFont="1" applyBorder="1" applyAlignment="1" applyProtection="1">
      <alignment/>
      <protection locked="0"/>
    </xf>
    <xf numFmtId="178" fontId="6" fillId="0" borderId="14" xfId="41" applyNumberFormat="1" applyFont="1" applyBorder="1" applyAlignment="1" applyProtection="1">
      <alignment horizontal="center" vertical="center"/>
      <protection locked="0"/>
    </xf>
    <xf numFmtId="178" fontId="6" fillId="33" borderId="14" xfId="41" applyNumberFormat="1" applyFont="1" applyFill="1" applyBorder="1" applyAlignment="1" applyProtection="1">
      <alignment horizontal="center" vertical="center"/>
      <protection/>
    </xf>
    <xf numFmtId="178" fontId="6" fillId="33" borderId="14" xfId="41" applyNumberFormat="1" applyFont="1" applyFill="1" applyBorder="1" applyAlignment="1" applyProtection="1">
      <alignment horizontal="center" vertical="center"/>
      <protection locked="0"/>
    </xf>
    <xf numFmtId="178" fontId="6" fillId="0" borderId="14" xfId="41" applyNumberFormat="1" applyFont="1" applyFill="1" applyBorder="1" applyAlignment="1" applyProtection="1">
      <alignment horizontal="center" vertical="center"/>
      <protection locked="0"/>
    </xf>
    <xf numFmtId="178" fontId="91" fillId="0" borderId="14" xfId="0" applyNumberFormat="1" applyFont="1" applyBorder="1" applyAlignment="1" applyProtection="1">
      <alignment/>
      <protection locked="0"/>
    </xf>
    <xf numFmtId="178" fontId="18" fillId="0" borderId="14" xfId="41" applyNumberFormat="1" applyFont="1" applyFill="1" applyBorder="1" applyAlignment="1" applyProtection="1">
      <alignment vertical="center"/>
      <protection locked="0"/>
    </xf>
    <xf numFmtId="178" fontId="18" fillId="0" borderId="14" xfId="41" applyNumberFormat="1" applyFont="1" applyFill="1" applyBorder="1" applyAlignment="1" applyProtection="1">
      <alignment horizontal="center" vertical="center"/>
      <protection locked="0"/>
    </xf>
    <xf numFmtId="178" fontId="81" fillId="0" borderId="22" xfId="0" applyNumberFormat="1" applyFont="1" applyBorder="1" applyAlignment="1" applyProtection="1">
      <alignment/>
      <protection locked="0"/>
    </xf>
    <xf numFmtId="178" fontId="6" fillId="33" borderId="22" xfId="43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178" fontId="6" fillId="33" borderId="32" xfId="41" applyNumberFormat="1" applyFont="1" applyFill="1" applyBorder="1" applyAlignment="1" applyProtection="1">
      <alignment vertical="center"/>
      <protection/>
    </xf>
    <xf numFmtId="174" fontId="6" fillId="0" borderId="31" xfId="41" applyNumberFormat="1" applyFont="1" applyBorder="1" applyAlignment="1" applyProtection="1">
      <alignment horizontal="center" vertical="center"/>
      <protection/>
    </xf>
    <xf numFmtId="174" fontId="6" fillId="0" borderId="31" xfId="41" applyNumberFormat="1" applyFont="1" applyBorder="1" applyAlignment="1" applyProtection="1">
      <alignment vertical="center"/>
      <protection/>
    </xf>
    <xf numFmtId="178" fontId="6" fillId="0" borderId="31" xfId="41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172" fontId="6" fillId="0" borderId="42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vertical="center"/>
      <protection locked="0"/>
    </xf>
    <xf numFmtId="173" fontId="6" fillId="0" borderId="38" xfId="0" applyNumberFormat="1" applyFont="1" applyBorder="1" applyAlignment="1" applyProtection="1">
      <alignment vertical="center"/>
      <protection locked="0"/>
    </xf>
    <xf numFmtId="173" fontId="6" fillId="0" borderId="19" xfId="0" applyNumberFormat="1" applyFont="1" applyBorder="1" applyAlignment="1" applyProtection="1">
      <alignment vertical="center"/>
      <protection locked="0"/>
    </xf>
    <xf numFmtId="9" fontId="6" fillId="0" borderId="19" xfId="0" applyNumberFormat="1" applyFont="1" applyBorder="1" applyAlignment="1" applyProtection="1">
      <alignment horizontal="center" vertical="center"/>
      <protection locked="0"/>
    </xf>
    <xf numFmtId="171" fontId="6" fillId="0" borderId="19" xfId="41" applyFont="1" applyBorder="1" applyAlignment="1" applyProtection="1">
      <alignment vertical="center"/>
      <protection locked="0"/>
    </xf>
    <xf numFmtId="3" fontId="82" fillId="0" borderId="14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/>
    </xf>
    <xf numFmtId="0" fontId="21" fillId="33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173" fontId="2" fillId="0" borderId="20" xfId="41" applyNumberFormat="1" applyFont="1" applyBorder="1" applyAlignment="1" applyProtection="1">
      <alignment vertical="center"/>
      <protection locked="0"/>
    </xf>
    <xf numFmtId="173" fontId="6" fillId="0" borderId="38" xfId="41" applyNumberFormat="1" applyFont="1" applyBorder="1" applyAlignment="1" applyProtection="1">
      <alignment vertical="center"/>
      <protection locked="0"/>
    </xf>
    <xf numFmtId="173" fontId="6" fillId="0" borderId="19" xfId="41" applyNumberFormat="1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74" fontId="2" fillId="0" borderId="45" xfId="41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41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3" fontId="15" fillId="0" borderId="0" xfId="41" applyNumberFormat="1" applyFont="1" applyAlignment="1">
      <alignment horizontal="center"/>
    </xf>
    <xf numFmtId="171" fontId="15" fillId="0" borderId="0" xfId="4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4" fontId="6" fillId="0" borderId="0" xfId="4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73" fontId="15" fillId="0" borderId="0" xfId="41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71" fontId="15" fillId="0" borderId="0" xfId="41" applyNumberFormat="1" applyFont="1" applyAlignment="1">
      <alignment horizontal="center" vertical="center"/>
    </xf>
    <xf numFmtId="171" fontId="2" fillId="0" borderId="0" xfId="41" applyNumberFormat="1" applyFont="1" applyAlignment="1">
      <alignment vertical="center"/>
    </xf>
    <xf numFmtId="0" fontId="6" fillId="0" borderId="0" xfId="0" applyFont="1" applyAlignment="1" quotePrefix="1">
      <alignment vertical="center" wrapText="1"/>
    </xf>
    <xf numFmtId="0" fontId="2" fillId="0" borderId="0" xfId="0" applyFont="1" applyAlignment="1">
      <alignment vertical="center" wrapText="1"/>
    </xf>
    <xf numFmtId="174" fontId="6" fillId="0" borderId="0" xfId="41" applyNumberFormat="1" applyFont="1" applyAlignment="1">
      <alignment vertical="center"/>
    </xf>
    <xf numFmtId="0" fontId="6" fillId="0" borderId="0" xfId="0" applyFont="1" applyBorder="1" applyAlignment="1" quotePrefix="1">
      <alignment vertical="center" wrapText="1"/>
    </xf>
    <xf numFmtId="0" fontId="6" fillId="0" borderId="49" xfId="0" applyFont="1" applyFill="1" applyBorder="1" applyAlignment="1" quotePrefix="1">
      <alignment vertical="center"/>
    </xf>
    <xf numFmtId="0" fontId="6" fillId="0" borderId="50" xfId="0" applyFont="1" applyFill="1" applyBorder="1" applyAlignment="1">
      <alignment vertical="center" wrapText="1"/>
    </xf>
    <xf numFmtId="174" fontId="6" fillId="0" borderId="50" xfId="41" applyNumberFormat="1" applyFont="1" applyFill="1" applyBorder="1" applyAlignment="1">
      <alignment vertical="center" wrapText="1"/>
    </xf>
    <xf numFmtId="171" fontId="6" fillId="0" borderId="50" xfId="41" applyFont="1" applyFill="1" applyBorder="1" applyAlignment="1">
      <alignment vertical="center" wrapText="1"/>
    </xf>
    <xf numFmtId="174" fontId="6" fillId="0" borderId="50" xfId="0" applyNumberFormat="1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171" fontId="6" fillId="0" borderId="0" xfId="41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 wrapText="1"/>
    </xf>
    <xf numFmtId="174" fontId="6" fillId="0" borderId="52" xfId="41" applyNumberFormat="1" applyFont="1" applyFill="1" applyBorder="1" applyAlignment="1">
      <alignment horizontal="center" vertical="center" wrapText="1"/>
    </xf>
    <xf numFmtId="171" fontId="6" fillId="0" borderId="52" xfId="41" applyFont="1" applyFill="1" applyBorder="1" applyAlignment="1">
      <alignment horizontal="center" vertical="center" wrapText="1"/>
    </xf>
    <xf numFmtId="174" fontId="6" fillId="0" borderId="52" xfId="41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174" fontId="2" fillId="0" borderId="53" xfId="4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4" fontId="15" fillId="0" borderId="0" xfId="41" applyNumberFormat="1" applyFont="1" applyAlignment="1">
      <alignment horizontal="center" vertical="center"/>
    </xf>
    <xf numFmtId="174" fontId="2" fillId="0" borderId="0" xfId="41" applyNumberFormat="1" applyFont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4" fontId="6" fillId="0" borderId="0" xfId="41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 quotePrefix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174" fontId="2" fillId="0" borderId="55" xfId="41" applyNumberFormat="1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173" fontId="15" fillId="0" borderId="0" xfId="41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71" fontId="15" fillId="0" borderId="0" xfId="41" applyNumberFormat="1" applyFont="1" applyAlignment="1" applyProtection="1">
      <alignment vertical="center"/>
      <protection locked="0"/>
    </xf>
    <xf numFmtId="171" fontId="15" fillId="0" borderId="0" xfId="41" applyNumberFormat="1" applyFont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4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0" fillId="0" borderId="55" xfId="0" applyFont="1" applyBorder="1" applyAlignment="1" applyProtection="1">
      <alignment horizontal="center" vertical="center" wrapText="1"/>
      <protection locked="0"/>
    </xf>
    <xf numFmtId="174" fontId="20" fillId="0" borderId="55" xfId="41" applyNumberFormat="1" applyFont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178" fontId="6" fillId="0" borderId="27" xfId="41" applyNumberFormat="1" applyFont="1" applyFill="1" applyBorder="1" applyAlignment="1" applyProtection="1">
      <alignment vertical="center" wrapText="1"/>
      <protection locked="0"/>
    </xf>
    <xf numFmtId="178" fontId="6" fillId="0" borderId="28" xfId="41" applyNumberFormat="1" applyFont="1" applyFill="1" applyBorder="1" applyAlignment="1" applyProtection="1">
      <alignment vertical="center" wrapText="1"/>
      <protection locked="0"/>
    </xf>
    <xf numFmtId="178" fontId="6" fillId="0" borderId="29" xfId="41" applyNumberFormat="1" applyFont="1" applyFill="1" applyBorder="1" applyAlignment="1" applyProtection="1">
      <alignment vertical="center" wrapText="1"/>
      <protection locked="0"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41" applyNumberFormat="1" applyFont="1" applyFill="1" applyBorder="1" applyAlignment="1" applyProtection="1">
      <alignment vertical="center" wrapText="1"/>
      <protection/>
    </xf>
    <xf numFmtId="178" fontId="6" fillId="0" borderId="27" xfId="41" applyNumberFormat="1" applyFont="1" applyBorder="1" applyAlignment="1" applyProtection="1">
      <alignment vertical="center" wrapText="1"/>
      <protection locked="0"/>
    </xf>
    <xf numFmtId="178" fontId="6" fillId="0" borderId="28" xfId="41" applyNumberFormat="1" applyFont="1" applyBorder="1" applyAlignment="1" applyProtection="1">
      <alignment vertical="center" wrapText="1"/>
      <protection locked="0"/>
    </xf>
    <xf numFmtId="178" fontId="6" fillId="33" borderId="28" xfId="41" applyNumberFormat="1" applyFont="1" applyFill="1" applyBorder="1" applyAlignment="1" applyProtection="1">
      <alignment vertical="center" wrapText="1"/>
      <protection locked="0"/>
    </xf>
    <xf numFmtId="178" fontId="6" fillId="0" borderId="29" xfId="41" applyNumberFormat="1" applyFont="1" applyBorder="1" applyAlignment="1" applyProtection="1">
      <alignment vertical="center" wrapText="1"/>
      <protection locked="0"/>
    </xf>
    <xf numFmtId="178" fontId="2" fillId="0" borderId="10" xfId="41" applyNumberFormat="1" applyFont="1" applyBorder="1" applyAlignment="1" applyProtection="1">
      <alignment vertical="center" wrapText="1"/>
      <protection/>
    </xf>
    <xf numFmtId="178" fontId="6" fillId="0" borderId="27" xfId="41" applyNumberFormat="1" applyFont="1" applyFill="1" applyBorder="1" applyAlignment="1" applyProtection="1">
      <alignment vertical="center" wrapText="1"/>
      <protection/>
    </xf>
    <xf numFmtId="178" fontId="6" fillId="0" borderId="28" xfId="41" applyNumberFormat="1" applyFont="1" applyFill="1" applyBorder="1" applyAlignment="1" applyProtection="1">
      <alignment vertical="center" wrapText="1"/>
      <protection/>
    </xf>
    <xf numFmtId="178" fontId="6" fillId="0" borderId="29" xfId="41" applyNumberFormat="1" applyFont="1" applyFill="1" applyBorder="1" applyAlignment="1" applyProtection="1">
      <alignment vertical="center" wrapText="1"/>
      <protection/>
    </xf>
    <xf numFmtId="178" fontId="6" fillId="0" borderId="27" xfId="41" applyNumberFormat="1" applyFont="1" applyBorder="1" applyAlignment="1" applyProtection="1">
      <alignment vertical="center" wrapText="1"/>
      <protection/>
    </xf>
    <xf numFmtId="178" fontId="6" fillId="0" borderId="28" xfId="41" applyNumberFormat="1" applyFont="1" applyBorder="1" applyAlignment="1" applyProtection="1">
      <alignment vertical="center" wrapText="1"/>
      <protection/>
    </xf>
    <xf numFmtId="178" fontId="6" fillId="0" borderId="29" xfId="41" applyNumberFormat="1" applyFont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/>
      <protection locked="0"/>
    </xf>
    <xf numFmtId="171" fontId="15" fillId="0" borderId="0" xfId="41" applyNumberFormat="1" applyFont="1" applyFill="1" applyAlignment="1" applyProtection="1">
      <alignment vertical="center"/>
      <protection locked="0"/>
    </xf>
    <xf numFmtId="186" fontId="13" fillId="0" borderId="0" xfId="0" applyNumberFormat="1" applyFont="1" applyAlignment="1">
      <alignment horizontal="left" vertical="top" wrapText="1"/>
    </xf>
    <xf numFmtId="186" fontId="15" fillId="0" borderId="0" xfId="0" applyNumberFormat="1" applyFont="1" applyAlignment="1">
      <alignment/>
    </xf>
    <xf numFmtId="186" fontId="11" fillId="0" borderId="0" xfId="0" applyNumberFormat="1" applyFont="1" applyAlignment="1" quotePrefix="1">
      <alignment vertical="top" wrapText="1"/>
    </xf>
    <xf numFmtId="186" fontId="11" fillId="0" borderId="0" xfId="0" applyNumberFormat="1" applyFont="1" applyBorder="1" applyAlignment="1" quotePrefix="1">
      <alignment vertical="top" wrapText="1"/>
    </xf>
    <xf numFmtId="187" fontId="2" fillId="0" borderId="58" xfId="0" applyNumberFormat="1" applyFont="1" applyFill="1" applyBorder="1" applyAlignment="1">
      <alignment horizontal="center" vertical="center" wrapText="1"/>
    </xf>
    <xf numFmtId="186" fontId="2" fillId="0" borderId="59" xfId="0" applyNumberFormat="1" applyFont="1" applyFill="1" applyBorder="1" applyAlignment="1">
      <alignment horizontal="center" vertical="center" wrapText="1"/>
    </xf>
    <xf numFmtId="187" fontId="2" fillId="0" borderId="59" xfId="0" applyNumberFormat="1" applyFont="1" applyFill="1" applyBorder="1" applyAlignment="1">
      <alignment horizontal="center" vertical="center" wrapText="1"/>
    </xf>
    <xf numFmtId="171" fontId="2" fillId="0" borderId="59" xfId="41" applyFont="1" applyFill="1" applyBorder="1" applyAlignment="1">
      <alignment horizontal="center" vertical="center" wrapText="1"/>
    </xf>
    <xf numFmtId="186" fontId="2" fillId="0" borderId="59" xfId="41" applyNumberFormat="1" applyFont="1" applyFill="1" applyBorder="1" applyAlignment="1">
      <alignment horizontal="center" vertical="center" wrapText="1"/>
    </xf>
    <xf numFmtId="171" fontId="2" fillId="0" borderId="60" xfId="41" applyFont="1" applyFill="1" applyBorder="1" applyAlignment="1">
      <alignment horizontal="center" vertical="center" wrapText="1"/>
    </xf>
    <xf numFmtId="18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1" fontId="5" fillId="0" borderId="0" xfId="41" applyFont="1" applyFill="1" applyAlignment="1">
      <alignment horizontal="center"/>
    </xf>
    <xf numFmtId="186" fontId="5" fillId="0" borderId="0" xfId="41" applyNumberFormat="1" applyFont="1" applyFill="1" applyAlignment="1">
      <alignment horizontal="center"/>
    </xf>
    <xf numFmtId="187" fontId="5" fillId="0" borderId="0" xfId="0" applyNumberFormat="1" applyFont="1" applyAlignment="1">
      <alignment horizontal="center"/>
    </xf>
    <xf numFmtId="186" fontId="5" fillId="0" borderId="0" xfId="41" applyNumberFormat="1" applyFont="1" applyAlignment="1">
      <alignment horizontal="center"/>
    </xf>
    <xf numFmtId="171" fontId="5" fillId="0" borderId="0" xfId="41" applyFont="1" applyAlignment="1">
      <alignment horizontal="center"/>
    </xf>
    <xf numFmtId="0" fontId="23" fillId="0" borderId="0" xfId="0" applyFont="1" applyAlignment="1">
      <alignment horizontal="center"/>
    </xf>
    <xf numFmtId="186" fontId="15" fillId="0" borderId="0" xfId="0" applyNumberFormat="1" applyFont="1" applyFill="1" applyAlignment="1">
      <alignment/>
    </xf>
    <xf numFmtId="186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left"/>
    </xf>
    <xf numFmtId="171" fontId="3" fillId="0" borderId="0" xfId="41" applyFont="1" applyFill="1" applyAlignment="1">
      <alignment horizontal="center"/>
    </xf>
    <xf numFmtId="186" fontId="3" fillId="0" borderId="0" xfId="41" applyNumberFormat="1" applyFont="1" applyAlignment="1">
      <alignment horizontal="center"/>
    </xf>
    <xf numFmtId="171" fontId="3" fillId="0" borderId="0" xfId="41" applyFont="1" applyAlignment="1">
      <alignment horizontal="center"/>
    </xf>
    <xf numFmtId="186" fontId="3" fillId="0" borderId="0" xfId="0" applyNumberFormat="1" applyFont="1" applyAlignment="1">
      <alignment horizontal="center"/>
    </xf>
    <xf numFmtId="186" fontId="20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92" fillId="0" borderId="0" xfId="0" applyNumberFormat="1" applyFont="1" applyAlignment="1">
      <alignment/>
    </xf>
    <xf numFmtId="187" fontId="2" fillId="0" borderId="61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2" xfId="41" applyNumberFormat="1" applyFont="1" applyFill="1" applyBorder="1" applyAlignment="1">
      <alignment horizontal="center" vertical="center" wrapText="1"/>
    </xf>
    <xf numFmtId="171" fontId="2" fillId="0" borderId="62" xfId="41" applyFont="1" applyFill="1" applyBorder="1" applyAlignment="1">
      <alignment horizontal="center" vertical="center" wrapText="1"/>
    </xf>
    <xf numFmtId="186" fontId="2" fillId="0" borderId="52" xfId="0" applyNumberFormat="1" applyFont="1" applyFill="1" applyBorder="1" applyAlignment="1">
      <alignment horizontal="left" wrapText="1"/>
    </xf>
    <xf numFmtId="186" fontId="6" fillId="0" borderId="52" xfId="0" applyNumberFormat="1" applyFont="1" applyFill="1" applyBorder="1" applyAlignment="1">
      <alignment horizontal="left" wrapText="1"/>
    </xf>
    <xf numFmtId="186" fontId="6" fillId="0" borderId="52" xfId="0" applyNumberFormat="1" applyFont="1" applyFill="1" applyBorder="1" applyAlignment="1">
      <alignment horizontal="left"/>
    </xf>
    <xf numFmtId="0" fontId="6" fillId="0" borderId="50" xfId="56" applyFont="1" applyFill="1" applyBorder="1" applyAlignment="1">
      <alignment/>
      <protection/>
    </xf>
    <xf numFmtId="0" fontId="6" fillId="0" borderId="52" xfId="56" applyFont="1" applyFill="1" applyBorder="1" applyAlignment="1">
      <alignment/>
      <protection/>
    </xf>
    <xf numFmtId="187" fontId="6" fillId="0" borderId="63" xfId="0" applyNumberFormat="1" applyFont="1" applyFill="1" applyBorder="1" applyAlignment="1">
      <alignment wrapText="1"/>
    </xf>
    <xf numFmtId="0" fontId="6" fillId="0" borderId="50" xfId="56" applyFont="1" applyFill="1" applyBorder="1" applyAlignment="1">
      <alignment/>
      <protection/>
    </xf>
    <xf numFmtId="0" fontId="6" fillId="0" borderId="52" xfId="56" applyFont="1" applyFill="1" applyBorder="1" applyAlignment="1">
      <alignment/>
      <protection/>
    </xf>
    <xf numFmtId="0" fontId="6" fillId="0" borderId="64" xfId="56" applyFont="1" applyFill="1" applyBorder="1" applyAlignment="1">
      <alignment/>
      <protection/>
    </xf>
    <xf numFmtId="187" fontId="2" fillId="0" borderId="63" xfId="0" applyNumberFormat="1" applyFont="1" applyFill="1" applyBorder="1" applyAlignment="1">
      <alignment horizontal="center" wrapText="1"/>
    </xf>
    <xf numFmtId="3" fontId="2" fillId="0" borderId="52" xfId="0" applyNumberFormat="1" applyFont="1" applyFill="1" applyBorder="1" applyAlignment="1">
      <alignment vertical="top" wrapText="1"/>
    </xf>
    <xf numFmtId="187" fontId="6" fillId="0" borderId="65" xfId="0" applyNumberFormat="1" applyFont="1" applyFill="1" applyBorder="1" applyAlignment="1">
      <alignment wrapText="1"/>
    </xf>
    <xf numFmtId="186" fontId="6" fillId="0" borderId="66" xfId="0" applyNumberFormat="1" applyFont="1" applyFill="1" applyBorder="1" applyAlignment="1">
      <alignment horizontal="left" wrapText="1"/>
    </xf>
    <xf numFmtId="187" fontId="2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left" wrapText="1"/>
    </xf>
    <xf numFmtId="0" fontId="6" fillId="0" borderId="66" xfId="56" applyFont="1" applyFill="1" applyBorder="1" applyAlignment="1">
      <alignment/>
      <protection/>
    </xf>
    <xf numFmtId="0" fontId="6" fillId="0" borderId="66" xfId="56" applyFont="1" applyFill="1" applyBorder="1" applyAlignment="1">
      <alignment/>
      <protection/>
    </xf>
    <xf numFmtId="187" fontId="6" fillId="0" borderId="49" xfId="0" applyNumberFormat="1" applyFont="1" applyFill="1" applyBorder="1" applyAlignment="1">
      <alignment wrapText="1"/>
    </xf>
    <xf numFmtId="186" fontId="6" fillId="0" borderId="50" xfId="0" applyNumberFormat="1" applyFont="1" applyFill="1" applyBorder="1" applyAlignment="1">
      <alignment horizontal="left" wrapText="1"/>
    </xf>
    <xf numFmtId="3" fontId="2" fillId="0" borderId="10" xfId="41" applyNumberFormat="1" applyFont="1" applyFill="1" applyBorder="1" applyAlignment="1">
      <alignment wrapText="1"/>
    </xf>
    <xf numFmtId="4" fontId="2" fillId="0" borderId="52" xfId="0" applyNumberFormat="1" applyFont="1" applyFill="1" applyBorder="1" applyAlignment="1">
      <alignment vertical="top" wrapText="1"/>
    </xf>
    <xf numFmtId="4" fontId="6" fillId="0" borderId="52" xfId="41" applyNumberFormat="1" applyFont="1" applyFill="1" applyBorder="1" applyAlignment="1">
      <alignment wrapText="1"/>
    </xf>
    <xf numFmtId="4" fontId="2" fillId="0" borderId="52" xfId="41" applyNumberFormat="1" applyFont="1" applyFill="1" applyBorder="1" applyAlignment="1">
      <alignment vertical="top" wrapText="1"/>
    </xf>
    <xf numFmtId="4" fontId="6" fillId="0" borderId="52" xfId="41" applyNumberFormat="1" applyFont="1" applyFill="1" applyBorder="1" applyAlignment="1">
      <alignment vertical="top" wrapText="1"/>
    </xf>
    <xf numFmtId="4" fontId="6" fillId="0" borderId="67" xfId="41" applyNumberFormat="1" applyFont="1" applyFill="1" applyBorder="1" applyAlignment="1">
      <alignment wrapText="1"/>
    </xf>
    <xf numFmtId="4" fontId="6" fillId="0" borderId="66" xfId="41" applyNumberFormat="1" applyFont="1" applyFill="1" applyBorder="1" applyAlignment="1">
      <alignment wrapText="1"/>
    </xf>
    <xf numFmtId="4" fontId="6" fillId="0" borderId="66" xfId="41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6" fillId="0" borderId="50" xfId="41" applyNumberFormat="1" applyFont="1" applyFill="1" applyBorder="1" applyAlignment="1">
      <alignment wrapText="1"/>
    </xf>
    <xf numFmtId="4" fontId="6" fillId="0" borderId="50" xfId="41" applyNumberFormat="1" applyFont="1" applyFill="1" applyBorder="1" applyAlignment="1">
      <alignment vertical="top" wrapText="1"/>
    </xf>
    <xf numFmtId="4" fontId="6" fillId="0" borderId="51" xfId="41" applyNumberFormat="1" applyFont="1" applyFill="1" applyBorder="1" applyAlignment="1">
      <alignment wrapText="1"/>
    </xf>
    <xf numFmtId="4" fontId="6" fillId="0" borderId="68" xfId="41" applyNumberFormat="1" applyFont="1" applyFill="1" applyBorder="1" applyAlignment="1">
      <alignment wrapText="1"/>
    </xf>
    <xf numFmtId="4" fontId="2" fillId="0" borderId="50" xfId="41" applyNumberFormat="1" applyFont="1" applyFill="1" applyBorder="1" applyAlignment="1">
      <alignment vertical="top" wrapText="1"/>
    </xf>
    <xf numFmtId="4" fontId="2" fillId="0" borderId="10" xfId="41" applyNumberFormat="1" applyFont="1" applyFill="1" applyBorder="1" applyAlignment="1">
      <alignment wrapText="1"/>
    </xf>
    <xf numFmtId="4" fontId="2" fillId="0" borderId="69" xfId="41" applyNumberFormat="1" applyFont="1" applyFill="1" applyBorder="1" applyAlignment="1">
      <alignment/>
    </xf>
    <xf numFmtId="171" fontId="2" fillId="0" borderId="0" xfId="41" applyFont="1" applyFill="1" applyBorder="1" applyAlignment="1">
      <alignment horizontal="center"/>
    </xf>
    <xf numFmtId="174" fontId="2" fillId="0" borderId="0" xfId="41" applyNumberFormat="1" applyFont="1" applyFill="1" applyBorder="1" applyAlignment="1">
      <alignment/>
    </xf>
    <xf numFmtId="4" fontId="2" fillId="0" borderId="0" xfId="41" applyNumberFormat="1" applyFont="1" applyFill="1" applyBorder="1" applyAlignment="1">
      <alignment/>
    </xf>
    <xf numFmtId="3" fontId="2" fillId="0" borderId="69" xfId="41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 vertical="top" wrapText="1"/>
    </xf>
    <xf numFmtId="3" fontId="6" fillId="0" borderId="52" xfId="56" applyNumberFormat="1" applyFont="1" applyFill="1" applyBorder="1" applyAlignment="1">
      <alignment/>
      <protection/>
    </xf>
    <xf numFmtId="3" fontId="6" fillId="0" borderId="66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6" fillId="0" borderId="50" xfId="56" applyNumberFormat="1" applyFont="1" applyFill="1" applyBorder="1" applyAlignment="1">
      <alignment/>
      <protection/>
    </xf>
    <xf numFmtId="3" fontId="6" fillId="0" borderId="66" xfId="56" applyNumberFormat="1" applyFont="1" applyFill="1" applyBorder="1" applyAlignment="1">
      <alignment/>
      <protection/>
    </xf>
    <xf numFmtId="3" fontId="6" fillId="0" borderId="50" xfId="0" applyNumberFormat="1" applyFont="1" applyFill="1" applyBorder="1" applyAlignment="1">
      <alignment vertical="top" wrapText="1"/>
    </xf>
    <xf numFmtId="186" fontId="22" fillId="0" borderId="0" xfId="41" applyNumberFormat="1" applyFont="1" applyAlignment="1" applyProtection="1">
      <alignment/>
      <protection locked="0"/>
    </xf>
    <xf numFmtId="186" fontId="3" fillId="0" borderId="0" xfId="0" applyNumberFormat="1" applyFont="1" applyAlignment="1" applyProtection="1">
      <alignment/>
      <protection locked="0"/>
    </xf>
    <xf numFmtId="186" fontId="22" fillId="0" borderId="0" xfId="0" applyNumberFormat="1" applyFont="1" applyAlignment="1" applyProtection="1">
      <alignment vertical="center" wrapText="1"/>
      <protection locked="0"/>
    </xf>
    <xf numFmtId="186" fontId="7" fillId="0" borderId="0" xfId="41" applyNumberFormat="1" applyFont="1" applyAlignment="1" applyProtection="1">
      <alignment/>
      <protection locked="0"/>
    </xf>
    <xf numFmtId="186" fontId="7" fillId="0" borderId="0" xfId="0" applyNumberFormat="1" applyFont="1" applyAlignment="1" applyProtection="1" quotePrefix="1">
      <alignment vertical="top" wrapText="1"/>
      <protection locked="0"/>
    </xf>
    <xf numFmtId="186" fontId="22" fillId="0" borderId="0" xfId="0" applyNumberFormat="1" applyFont="1" applyAlignment="1" applyProtection="1">
      <alignment vertical="top" wrapText="1"/>
      <protection locked="0"/>
    </xf>
    <xf numFmtId="186" fontId="7" fillId="0" borderId="0" xfId="0" applyNumberFormat="1" applyFont="1" applyAlignment="1" applyProtection="1">
      <alignment vertical="top" wrapText="1"/>
      <protection locked="0"/>
    </xf>
    <xf numFmtId="187" fontId="3" fillId="0" borderId="0" xfId="0" applyNumberFormat="1" applyFont="1" applyAlignment="1" applyProtection="1">
      <alignment horizontal="center"/>
      <protection locked="0"/>
    </xf>
    <xf numFmtId="186" fontId="3" fillId="0" borderId="0" xfId="0" applyNumberFormat="1" applyFont="1" applyAlignment="1" applyProtection="1">
      <alignment horizontal="left"/>
      <protection locked="0"/>
    </xf>
    <xf numFmtId="186" fontId="3" fillId="0" borderId="0" xfId="41" applyNumberFormat="1" applyFont="1" applyAlignment="1" applyProtection="1">
      <alignment horizontal="center"/>
      <protection locked="0"/>
    </xf>
    <xf numFmtId="171" fontId="3" fillId="0" borderId="0" xfId="41" applyFont="1" applyAlignment="1" applyProtection="1">
      <alignment horizontal="center"/>
      <protection locked="0"/>
    </xf>
    <xf numFmtId="186" fontId="3" fillId="0" borderId="0" xfId="0" applyNumberFormat="1" applyFont="1" applyAlignment="1" applyProtection="1">
      <alignment horizontal="center"/>
      <protection locked="0"/>
    </xf>
    <xf numFmtId="186" fontId="11" fillId="0" borderId="0" xfId="0" applyNumberFormat="1" applyFont="1" applyBorder="1" applyAlignment="1" applyProtection="1" quotePrefix="1">
      <alignment vertical="top" wrapText="1"/>
      <protection locked="0"/>
    </xf>
    <xf numFmtId="187" fontId="2" fillId="0" borderId="54" xfId="0" applyNumberFormat="1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171" fontId="2" fillId="0" borderId="56" xfId="41" applyFont="1" applyBorder="1" applyAlignment="1" applyProtection="1">
      <alignment horizontal="center" vertical="center" wrapText="1"/>
      <protection locked="0"/>
    </xf>
    <xf numFmtId="186" fontId="20" fillId="0" borderId="0" xfId="0" applyNumberFormat="1" applyFont="1" applyAlignment="1" applyProtection="1">
      <alignment horizontal="center" vertical="center"/>
      <protection locked="0"/>
    </xf>
    <xf numFmtId="187" fontId="2" fillId="0" borderId="47" xfId="0" applyNumberFormat="1" applyFont="1" applyBorder="1" applyAlignment="1" applyProtection="1">
      <alignment horizontal="center" vertical="center" wrapText="1"/>
      <protection locked="0"/>
    </xf>
    <xf numFmtId="18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10" xfId="41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87" fontId="2" fillId="0" borderId="10" xfId="0" applyNumberFormat="1" applyFont="1" applyBorder="1" applyAlignment="1" applyProtection="1">
      <alignment horizontal="center" vertical="center"/>
      <protection locked="0"/>
    </xf>
    <xf numFmtId="171" fontId="2" fillId="0" borderId="48" xfId="41" applyFont="1" applyBorder="1" applyAlignment="1" applyProtection="1">
      <alignment horizontal="center" vertical="center" wrapText="1"/>
      <protection locked="0"/>
    </xf>
    <xf numFmtId="186" fontId="22" fillId="0" borderId="0" xfId="0" applyNumberFormat="1" applyFont="1" applyAlignment="1" applyProtection="1">
      <alignment horizontal="center" vertical="center"/>
      <protection locked="0"/>
    </xf>
    <xf numFmtId="187" fontId="6" fillId="0" borderId="70" xfId="0" applyNumberFormat="1" applyFont="1" applyBorder="1" applyAlignment="1" applyProtection="1">
      <alignment horizontal="center" vertical="top" wrapText="1"/>
      <protection locked="0"/>
    </xf>
    <xf numFmtId="174" fontId="6" fillId="0" borderId="70" xfId="41" applyNumberFormat="1" applyFont="1" applyBorder="1" applyAlignment="1" applyProtection="1">
      <alignment horizontal="center" vertical="top" wrapText="1"/>
      <protection locked="0"/>
    </xf>
    <xf numFmtId="174" fontId="2" fillId="0" borderId="0" xfId="41" applyNumberFormat="1" applyFont="1" applyBorder="1" applyAlignment="1" applyProtection="1">
      <alignment horizontal="right" vertical="top" wrapText="1"/>
      <protection locked="0"/>
    </xf>
    <xf numFmtId="186" fontId="3" fillId="0" borderId="0" xfId="0" applyNumberFormat="1" applyFont="1" applyFill="1" applyAlignment="1" applyProtection="1">
      <alignment/>
      <protection locked="0"/>
    </xf>
    <xf numFmtId="187" fontId="6" fillId="0" borderId="28" xfId="0" applyNumberFormat="1" applyFont="1" applyBorder="1" applyAlignment="1" applyProtection="1">
      <alignment horizontal="center" vertical="top" wrapText="1"/>
      <protection locked="0"/>
    </xf>
    <xf numFmtId="174" fontId="6" fillId="0" borderId="28" xfId="41" applyNumberFormat="1" applyFont="1" applyBorder="1" applyAlignment="1" applyProtection="1">
      <alignment horizontal="center" vertical="top" wrapText="1"/>
      <protection locked="0"/>
    </xf>
    <xf numFmtId="186" fontId="5" fillId="0" borderId="0" xfId="0" applyNumberFormat="1" applyFont="1" applyAlignment="1" applyProtection="1">
      <alignment/>
      <protection locked="0"/>
    </xf>
    <xf numFmtId="187" fontId="6" fillId="0" borderId="29" xfId="0" applyNumberFormat="1" applyFont="1" applyBorder="1" applyAlignment="1" applyProtection="1">
      <alignment horizontal="center" vertical="top" wrapText="1"/>
      <protection locked="0"/>
    </xf>
    <xf numFmtId="174" fontId="6" fillId="0" borderId="29" xfId="41" applyNumberFormat="1" applyFont="1" applyBorder="1" applyAlignment="1" applyProtection="1">
      <alignment horizontal="center" vertical="top" wrapText="1"/>
      <protection locked="0"/>
    </xf>
    <xf numFmtId="186" fontId="20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6" fontId="5" fillId="0" borderId="0" xfId="0" applyNumberFormat="1" applyFont="1" applyAlignment="1" applyProtection="1">
      <alignment horizontal="center"/>
      <protection locked="0"/>
    </xf>
    <xf numFmtId="187" fontId="5" fillId="0" borderId="0" xfId="0" applyNumberFormat="1" applyFont="1" applyAlignment="1" applyProtection="1">
      <alignment horizontal="center"/>
      <protection locked="0"/>
    </xf>
    <xf numFmtId="173" fontId="15" fillId="0" borderId="0" xfId="41" applyNumberFormat="1" applyFont="1" applyAlignment="1" applyProtection="1">
      <alignment horizontal="center"/>
      <protection locked="0"/>
    </xf>
    <xf numFmtId="171" fontId="15" fillId="0" borderId="0" xfId="41" applyNumberFormat="1" applyFont="1" applyAlignment="1" applyProtection="1">
      <alignment horizontal="center"/>
      <protection locked="0"/>
    </xf>
    <xf numFmtId="171" fontId="15" fillId="0" borderId="0" xfId="41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74" fontId="6" fillId="0" borderId="0" xfId="41" applyNumberFormat="1" applyFont="1" applyAlignment="1" applyProtection="1">
      <alignment horizontal="center"/>
      <protection locked="0"/>
    </xf>
    <xf numFmtId="0" fontId="6" fillId="0" borderId="70" xfId="0" applyFont="1" applyBorder="1" applyAlignment="1" applyProtection="1">
      <alignment vertical="top" wrapText="1"/>
      <protection/>
    </xf>
    <xf numFmtId="0" fontId="6" fillId="0" borderId="28" xfId="0" applyFont="1" applyBorder="1" applyAlignment="1" applyProtection="1">
      <alignment vertical="top" wrapText="1"/>
      <protection/>
    </xf>
    <xf numFmtId="0" fontId="6" fillId="0" borderId="29" xfId="0" applyFont="1" applyBorder="1" applyAlignment="1" applyProtection="1">
      <alignment vertical="top" wrapText="1"/>
      <protection/>
    </xf>
    <xf numFmtId="4" fontId="5" fillId="0" borderId="70" xfId="41" applyNumberFormat="1" applyFont="1" applyBorder="1" applyAlignment="1" applyProtection="1">
      <alignment wrapText="1"/>
      <protection/>
    </xf>
    <xf numFmtId="4" fontId="6" fillId="0" borderId="28" xfId="41" applyNumberFormat="1" applyFont="1" applyBorder="1" applyAlignment="1" applyProtection="1">
      <alignment wrapText="1"/>
      <protection/>
    </xf>
    <xf numFmtId="4" fontId="6" fillId="0" borderId="29" xfId="41" applyNumberFormat="1" applyFont="1" applyBorder="1" applyAlignment="1" applyProtection="1">
      <alignment wrapText="1"/>
      <protection/>
    </xf>
    <xf numFmtId="4" fontId="2" fillId="0" borderId="10" xfId="41" applyNumberFormat="1" applyFont="1" applyBorder="1" applyAlignment="1" applyProtection="1">
      <alignment vertical="top" wrapText="1"/>
      <protection/>
    </xf>
    <xf numFmtId="174" fontId="2" fillId="0" borderId="10" xfId="41" applyNumberFormat="1" applyFont="1" applyBorder="1" applyAlignment="1" applyProtection="1">
      <alignment horizontal="center" vertical="top" wrapText="1"/>
      <protection/>
    </xf>
    <xf numFmtId="0" fontId="93" fillId="0" borderId="10" xfId="0" applyFont="1" applyBorder="1" applyAlignment="1" applyProtection="1">
      <alignment horizontal="center" vertical="center" wrapText="1"/>
      <protection locked="0"/>
    </xf>
    <xf numFmtId="176" fontId="94" fillId="0" borderId="0" xfId="0" applyNumberFormat="1" applyFont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vertical="center"/>
      <protection locked="0"/>
    </xf>
    <xf numFmtId="176" fontId="96" fillId="0" borderId="0" xfId="0" applyNumberFormat="1" applyFont="1" applyBorder="1" applyAlignment="1" applyProtection="1">
      <alignment vertical="center"/>
      <protection locked="0"/>
    </xf>
    <xf numFmtId="176" fontId="96" fillId="0" borderId="0" xfId="0" applyNumberFormat="1" applyFont="1" applyBorder="1" applyAlignment="1" applyProtection="1">
      <alignment horizontal="center" vertical="center"/>
      <protection locked="0"/>
    </xf>
    <xf numFmtId="176" fontId="97" fillId="0" borderId="0" xfId="0" applyNumberFormat="1" applyFont="1" applyBorder="1" applyAlignment="1" applyProtection="1">
      <alignment horizontal="center" vertical="center"/>
      <protection locked="0"/>
    </xf>
    <xf numFmtId="0" fontId="95" fillId="0" borderId="13" xfId="0" applyFont="1" applyBorder="1" applyAlignment="1" applyProtection="1">
      <alignment vertical="center"/>
      <protection locked="0"/>
    </xf>
    <xf numFmtId="0" fontId="95" fillId="0" borderId="13" xfId="0" applyFont="1" applyBorder="1" applyAlignment="1" applyProtection="1">
      <alignment horizontal="center" vertical="center"/>
      <protection locked="0"/>
    </xf>
    <xf numFmtId="0" fontId="95" fillId="0" borderId="14" xfId="0" applyFont="1" applyBorder="1" applyAlignment="1" applyProtection="1">
      <alignment vertical="center"/>
      <protection locked="0"/>
    </xf>
    <xf numFmtId="0" fontId="95" fillId="0" borderId="14" xfId="0" applyFont="1" applyBorder="1" applyAlignment="1" applyProtection="1">
      <alignment horizontal="center" vertical="center"/>
      <protection locked="0"/>
    </xf>
    <xf numFmtId="1" fontId="95" fillId="0" borderId="0" xfId="0" applyNumberFormat="1" applyFont="1" applyAlignment="1" applyProtection="1">
      <alignment vertical="center"/>
      <protection locked="0"/>
    </xf>
    <xf numFmtId="0" fontId="95" fillId="0" borderId="14" xfId="0" applyFont="1" applyBorder="1" applyAlignment="1" applyProtection="1">
      <alignment vertical="center" wrapText="1"/>
      <protection locked="0"/>
    </xf>
    <xf numFmtId="0" fontId="98" fillId="0" borderId="14" xfId="0" applyFont="1" applyBorder="1" applyAlignment="1" applyProtection="1">
      <alignment horizontal="left" vertical="center" wrapText="1"/>
      <protection locked="0"/>
    </xf>
    <xf numFmtId="4" fontId="95" fillId="0" borderId="14" xfId="0" applyNumberFormat="1" applyFont="1" applyBorder="1" applyAlignment="1" applyProtection="1">
      <alignment horizontal="right" vertical="center"/>
      <protection locked="0"/>
    </xf>
    <xf numFmtId="49" fontId="98" fillId="0" borderId="14" xfId="0" applyNumberFormat="1" applyFont="1" applyBorder="1" applyAlignment="1" applyProtection="1">
      <alignment horizontal="left" vertical="center" wrapText="1"/>
      <protection locked="0"/>
    </xf>
    <xf numFmtId="49" fontId="95" fillId="0" borderId="14" xfId="0" applyNumberFormat="1" applyFont="1" applyBorder="1" applyAlignment="1" applyProtection="1">
      <alignment vertical="center"/>
      <protection locked="0"/>
    </xf>
    <xf numFmtId="49" fontId="98" fillId="0" borderId="14" xfId="0" applyNumberFormat="1" applyFont="1" applyBorder="1" applyAlignment="1" applyProtection="1">
      <alignment vertical="center"/>
      <protection locked="0"/>
    </xf>
    <xf numFmtId="0" fontId="95" fillId="0" borderId="14" xfId="0" applyFont="1" applyBorder="1" applyAlignment="1" applyProtection="1">
      <alignment horizontal="left" vertical="center" wrapText="1"/>
      <protection locked="0"/>
    </xf>
    <xf numFmtId="0" fontId="98" fillId="0" borderId="14" xfId="0" applyFont="1" applyBorder="1" applyAlignment="1" applyProtection="1">
      <alignment vertical="center" wrapText="1"/>
      <protection locked="0"/>
    </xf>
    <xf numFmtId="0" fontId="95" fillId="0" borderId="17" xfId="0" applyFont="1" applyBorder="1" applyAlignment="1" applyProtection="1">
      <alignment vertical="center" wrapText="1"/>
      <protection locked="0"/>
    </xf>
    <xf numFmtId="0" fontId="95" fillId="0" borderId="17" xfId="0" applyFont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right"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98" fillId="0" borderId="0" xfId="0" applyFont="1" applyAlignment="1" applyProtection="1">
      <alignment horizontal="right"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93" fillId="0" borderId="0" xfId="0" applyFont="1" applyAlignment="1" applyProtection="1">
      <alignment vertical="center"/>
      <protection locked="0"/>
    </xf>
    <xf numFmtId="0" fontId="93" fillId="0" borderId="0" xfId="0" applyFont="1" applyAlignment="1" applyProtection="1">
      <alignment horizontal="right" vertical="center"/>
      <protection locked="0"/>
    </xf>
    <xf numFmtId="4" fontId="95" fillId="0" borderId="14" xfId="0" applyNumberFormat="1" applyFont="1" applyBorder="1" applyAlignment="1" applyProtection="1">
      <alignment horizontal="right" vertical="center"/>
      <protection/>
    </xf>
    <xf numFmtId="4" fontId="95" fillId="0" borderId="13" xfId="0" applyNumberFormat="1" applyFont="1" applyBorder="1" applyAlignment="1" applyProtection="1">
      <alignment horizontal="right" vertical="center"/>
      <protection/>
    </xf>
    <xf numFmtId="4" fontId="95" fillId="0" borderId="17" xfId="0" applyNumberFormat="1" applyFont="1" applyBorder="1" applyAlignment="1" applyProtection="1">
      <alignment horizontal="right" vertical="center"/>
      <protection/>
    </xf>
    <xf numFmtId="4" fontId="95" fillId="0" borderId="14" xfId="0" applyNumberFormat="1" applyFont="1" applyBorder="1" applyAlignment="1" applyProtection="1">
      <alignment vertical="center"/>
      <protection locked="0"/>
    </xf>
    <xf numFmtId="3" fontId="95" fillId="0" borderId="14" xfId="0" applyNumberFormat="1" applyFont="1" applyBorder="1" applyAlignment="1" applyProtection="1">
      <alignment vertical="center"/>
      <protection locked="0"/>
    </xf>
    <xf numFmtId="3" fontId="95" fillId="0" borderId="14" xfId="0" applyNumberFormat="1" applyFont="1" applyBorder="1" applyAlignment="1" applyProtection="1">
      <alignment horizontal="right" vertical="center"/>
      <protection locked="0"/>
    </xf>
    <xf numFmtId="3" fontId="95" fillId="0" borderId="17" xfId="0" applyNumberFormat="1" applyFont="1" applyBorder="1" applyAlignment="1" applyProtection="1">
      <alignment vertical="center"/>
      <protection locked="0"/>
    </xf>
    <xf numFmtId="3" fontId="95" fillId="0" borderId="17" xfId="0" applyNumberFormat="1" applyFont="1" applyBorder="1" applyAlignment="1" applyProtection="1">
      <alignment horizontal="right" vertical="center"/>
      <protection locked="0"/>
    </xf>
    <xf numFmtId="3" fontId="95" fillId="0" borderId="13" xfId="0" applyNumberFormat="1" applyFont="1" applyBorder="1" applyAlignment="1" applyProtection="1">
      <alignment horizontal="right" vertical="center"/>
      <protection locked="0"/>
    </xf>
    <xf numFmtId="3" fontId="95" fillId="33" borderId="13" xfId="0" applyNumberFormat="1" applyFont="1" applyFill="1" applyBorder="1" applyAlignment="1" applyProtection="1">
      <alignment horizontal="right" vertical="center"/>
      <protection locked="0"/>
    </xf>
    <xf numFmtId="3" fontId="95" fillId="33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174" fontId="13" fillId="0" borderId="10" xfId="41" applyNumberFormat="1" applyFont="1" applyFill="1" applyBorder="1" applyAlignment="1" applyProtection="1">
      <alignment vertical="center" wrapText="1"/>
      <protection locked="0"/>
    </xf>
    <xf numFmtId="0" fontId="13" fillId="0" borderId="47" xfId="0" applyFont="1" applyFill="1" applyBorder="1" applyAlignment="1" applyProtection="1">
      <alignment vertical="center" wrapText="1"/>
      <protection locked="0"/>
    </xf>
    <xf numFmtId="0" fontId="10" fillId="0" borderId="47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74" fontId="11" fillId="0" borderId="10" xfId="41" applyNumberFormat="1" applyFont="1" applyFill="1" applyBorder="1" applyAlignment="1" applyProtection="1">
      <alignment vertical="center" wrapText="1"/>
      <protection locked="0"/>
    </xf>
    <xf numFmtId="171" fontId="3" fillId="0" borderId="0" xfId="0" applyNumberFormat="1" applyFont="1" applyFill="1" applyAlignment="1" applyProtection="1">
      <alignment vertical="center"/>
      <protection locked="0"/>
    </xf>
    <xf numFmtId="0" fontId="12" fillId="0" borderId="47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74" fontId="13" fillId="0" borderId="0" xfId="41" applyNumberFormat="1" applyFont="1" applyFill="1" applyAlignment="1" applyProtection="1">
      <alignment horizontal="center" vertical="center"/>
      <protection locked="0"/>
    </xf>
    <xf numFmtId="174" fontId="13" fillId="0" borderId="0" xfId="41" applyNumberFormat="1" applyFont="1" applyFill="1" applyAlignment="1" applyProtection="1">
      <alignment vertical="center"/>
      <protection locked="0"/>
    </xf>
    <xf numFmtId="174" fontId="11" fillId="0" borderId="0" xfId="0" applyNumberFormat="1" applyFont="1" applyFill="1" applyAlignment="1" applyProtection="1">
      <alignment vertical="center"/>
      <protection locked="0"/>
    </xf>
    <xf numFmtId="171" fontId="13" fillId="0" borderId="0" xfId="0" applyNumberFormat="1" applyFont="1" applyFill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174" fontId="11" fillId="0" borderId="0" xfId="41" applyNumberFormat="1" applyFont="1" applyFill="1" applyAlignment="1" applyProtection="1">
      <alignment vertical="center"/>
      <protection locked="0"/>
    </xf>
    <xf numFmtId="174" fontId="3" fillId="0" borderId="0" xfId="41" applyNumberFormat="1" applyFont="1" applyFill="1" applyAlignment="1" applyProtection="1">
      <alignment vertical="center"/>
      <protection locked="0"/>
    </xf>
    <xf numFmtId="174" fontId="13" fillId="0" borderId="10" xfId="41" applyNumberFormat="1" applyFont="1" applyFill="1" applyBorder="1" applyAlignment="1" applyProtection="1">
      <alignment vertical="center" wrapText="1"/>
      <protection/>
    </xf>
    <xf numFmtId="174" fontId="11" fillId="0" borderId="10" xfId="41" applyNumberFormat="1" applyFont="1" applyFill="1" applyBorder="1" applyAlignment="1" applyProtection="1">
      <alignment horizontal="left" vertical="center" wrapText="1"/>
      <protection/>
    </xf>
    <xf numFmtId="174" fontId="11" fillId="0" borderId="10" xfId="41" applyNumberFormat="1" applyFont="1" applyFill="1" applyBorder="1" applyAlignment="1" applyProtection="1">
      <alignment vertical="center" wrapText="1"/>
      <protection/>
    </xf>
    <xf numFmtId="174" fontId="13" fillId="0" borderId="10" xfId="41" applyNumberFormat="1" applyFont="1" applyFill="1" applyBorder="1" applyAlignment="1" applyProtection="1">
      <alignment horizontal="left" vertical="center" wrapText="1"/>
      <protection/>
    </xf>
    <xf numFmtId="174" fontId="2" fillId="0" borderId="10" xfId="41" applyNumberFormat="1" applyFont="1" applyFill="1" applyBorder="1" applyAlignment="1" applyProtection="1">
      <alignment vertical="center"/>
      <protection/>
    </xf>
    <xf numFmtId="173" fontId="13" fillId="0" borderId="0" xfId="41" applyNumberFormat="1" applyFont="1" applyFill="1" applyAlignment="1" applyProtection="1">
      <alignment horizontal="center" vertical="center"/>
      <protection/>
    </xf>
    <xf numFmtId="171" fontId="99" fillId="0" borderId="10" xfId="41" applyNumberFormat="1" applyFont="1" applyFill="1" applyBorder="1" applyAlignment="1" applyProtection="1">
      <alignment horizontal="center" vertical="center" wrapText="1"/>
      <protection/>
    </xf>
    <xf numFmtId="173" fontId="22" fillId="0" borderId="10" xfId="4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178" fontId="6" fillId="33" borderId="13" xfId="41" applyNumberFormat="1" applyFont="1" applyFill="1" applyBorder="1" applyAlignment="1" applyProtection="1">
      <alignment vertical="center"/>
      <protection/>
    </xf>
    <xf numFmtId="173" fontId="11" fillId="0" borderId="26" xfId="41" applyNumberFormat="1" applyFont="1" applyBorder="1" applyAlignment="1" applyProtection="1">
      <alignment vertical="center"/>
      <protection locked="0"/>
    </xf>
    <xf numFmtId="0" fontId="81" fillId="0" borderId="24" xfId="0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8" fontId="2" fillId="33" borderId="10" xfId="43" applyNumberFormat="1" applyFont="1" applyFill="1" applyBorder="1" applyAlignment="1" applyProtection="1">
      <alignment vertical="center"/>
      <protection/>
    </xf>
    <xf numFmtId="178" fontId="2" fillId="0" borderId="10" xfId="44" applyNumberFormat="1" applyFont="1" applyFill="1" applyBorder="1" applyAlignment="1" applyProtection="1">
      <alignment vertical="center"/>
      <protection locked="0"/>
    </xf>
    <xf numFmtId="171" fontId="2" fillId="0" borderId="10" xfId="60" applyNumberFormat="1" applyFont="1" applyBorder="1" applyAlignment="1" applyProtection="1">
      <alignment horizontal="center" vertical="center"/>
      <protection/>
    </xf>
    <xf numFmtId="171" fontId="2" fillId="33" borderId="10" xfId="61" applyNumberFormat="1" applyFont="1" applyFill="1" applyBorder="1" applyAlignment="1" applyProtection="1">
      <alignment horizontal="center" vertical="center"/>
      <protection/>
    </xf>
    <xf numFmtId="171" fontId="2" fillId="0" borderId="10" xfId="41" applyNumberFormat="1" applyFont="1" applyFill="1" applyBorder="1" applyAlignment="1" applyProtection="1">
      <alignment vertical="center"/>
      <protection locked="0"/>
    </xf>
    <xf numFmtId="171" fontId="2" fillId="0" borderId="10" xfId="60" applyNumberFormat="1" applyFont="1" applyBorder="1" applyAlignment="1" applyProtection="1">
      <alignment horizontal="center" vertical="center"/>
      <protection locked="0"/>
    </xf>
    <xf numFmtId="0" fontId="85" fillId="0" borderId="10" xfId="0" applyFont="1" applyBorder="1" applyAlignment="1" applyProtection="1">
      <alignment/>
      <protection locked="0"/>
    </xf>
    <xf numFmtId="178" fontId="85" fillId="0" borderId="10" xfId="0" applyNumberFormat="1" applyFont="1" applyBorder="1" applyAlignment="1" applyProtection="1">
      <alignment/>
      <protection locked="0"/>
    </xf>
    <xf numFmtId="178" fontId="2" fillId="0" borderId="10" xfId="60" applyNumberFormat="1" applyFont="1" applyBorder="1" applyAlignment="1" applyProtection="1">
      <alignment horizontal="center" vertical="center"/>
      <protection/>
    </xf>
    <xf numFmtId="178" fontId="2" fillId="33" borderId="10" xfId="61" applyNumberFormat="1" applyFont="1" applyFill="1" applyBorder="1" applyAlignment="1" applyProtection="1">
      <alignment horizontal="center" vertical="center"/>
      <protection/>
    </xf>
    <xf numFmtId="0" fontId="100" fillId="0" borderId="30" xfId="0" applyFont="1" applyBorder="1" applyAlignment="1" applyProtection="1">
      <alignment/>
      <protection locked="0"/>
    </xf>
    <xf numFmtId="0" fontId="100" fillId="0" borderId="10" xfId="0" applyFont="1" applyBorder="1" applyAlignment="1" applyProtection="1">
      <alignment/>
      <protection locked="0"/>
    </xf>
    <xf numFmtId="0" fontId="20" fillId="0" borderId="71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4" fontId="2" fillId="33" borderId="10" xfId="41" applyNumberFormat="1" applyFont="1" applyFill="1" applyBorder="1" applyAlignment="1" applyProtection="1">
      <alignment vertical="center"/>
      <protection/>
    </xf>
    <xf numFmtId="4" fontId="85" fillId="0" borderId="10" xfId="0" applyNumberFormat="1" applyFont="1" applyBorder="1" applyAlignment="1" applyProtection="1">
      <alignment/>
      <protection locked="0"/>
    </xf>
    <xf numFmtId="4" fontId="2" fillId="0" borderId="10" xfId="41" applyNumberFormat="1" applyFont="1" applyBorder="1" applyAlignment="1" applyProtection="1">
      <alignment vertical="center"/>
      <protection locked="0"/>
    </xf>
    <xf numFmtId="4" fontId="6" fillId="33" borderId="31" xfId="41" applyNumberFormat="1" applyFont="1" applyFill="1" applyBorder="1" applyAlignment="1" applyProtection="1">
      <alignment vertical="center"/>
      <protection/>
    </xf>
    <xf numFmtId="4" fontId="82" fillId="0" borderId="31" xfId="0" applyNumberFormat="1" applyFont="1" applyBorder="1" applyAlignment="1" applyProtection="1">
      <alignment/>
      <protection locked="0"/>
    </xf>
    <xf numFmtId="4" fontId="6" fillId="0" borderId="31" xfId="0" applyNumberFormat="1" applyFont="1" applyBorder="1" applyAlignment="1" applyProtection="1">
      <alignment vertical="center"/>
      <protection locked="0"/>
    </xf>
    <xf numFmtId="4" fontId="6" fillId="33" borderId="14" xfId="41" applyNumberFormat="1" applyFont="1" applyFill="1" applyBorder="1" applyAlignment="1" applyProtection="1">
      <alignment vertical="center"/>
      <protection/>
    </xf>
    <xf numFmtId="4" fontId="82" fillId="0" borderId="14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/>
      <protection locked="0"/>
    </xf>
    <xf numFmtId="4" fontId="82" fillId="0" borderId="22" xfId="0" applyNumberFormat="1" applyFont="1" applyBorder="1" applyAlignment="1" applyProtection="1">
      <alignment/>
      <protection locked="0"/>
    </xf>
    <xf numFmtId="4" fontId="6" fillId="33" borderId="13" xfId="41" applyNumberFormat="1" applyFont="1" applyFill="1" applyBorder="1" applyAlignment="1" applyProtection="1">
      <alignment vertical="center"/>
      <protection/>
    </xf>
    <xf numFmtId="4" fontId="6" fillId="0" borderId="13" xfId="41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4" fontId="2" fillId="0" borderId="10" xfId="60" applyNumberFormat="1" applyFont="1" applyBorder="1" applyAlignment="1" applyProtection="1">
      <alignment vertical="center"/>
      <protection locked="0"/>
    </xf>
    <xf numFmtId="4" fontId="85" fillId="0" borderId="10" xfId="0" applyNumberFormat="1" applyFont="1" applyBorder="1" applyAlignment="1" applyProtection="1">
      <alignment/>
      <protection locked="0"/>
    </xf>
    <xf numFmtId="4" fontId="2" fillId="0" borderId="10" xfId="41" applyNumberFormat="1" applyFont="1" applyFill="1" applyBorder="1" applyAlignment="1" applyProtection="1">
      <alignment vertical="center"/>
      <protection locked="0"/>
    </xf>
    <xf numFmtId="4" fontId="6" fillId="0" borderId="31" xfId="60" applyNumberFormat="1" applyFont="1" applyBorder="1" applyAlignment="1" applyProtection="1">
      <alignment vertical="center"/>
      <protection locked="0"/>
    </xf>
    <xf numFmtId="4" fontId="6" fillId="0" borderId="14" xfId="60" applyNumberFormat="1" applyFont="1" applyBorder="1" applyAlignment="1" applyProtection="1">
      <alignment vertical="center"/>
      <protection locked="0"/>
    </xf>
    <xf numFmtId="4" fontId="6" fillId="0" borderId="40" xfId="60" applyNumberFormat="1" applyFont="1" applyBorder="1" applyAlignment="1" applyProtection="1">
      <alignment vertical="center"/>
      <protection locked="0"/>
    </xf>
    <xf numFmtId="4" fontId="82" fillId="0" borderId="40" xfId="0" applyNumberFormat="1" applyFont="1" applyBorder="1" applyAlignment="1" applyProtection="1">
      <alignment/>
      <protection locked="0"/>
    </xf>
    <xf numFmtId="4" fontId="6" fillId="0" borderId="40" xfId="41" applyNumberFormat="1" applyFont="1" applyFill="1" applyBorder="1" applyAlignment="1" applyProtection="1">
      <alignment vertical="center"/>
      <protection locked="0"/>
    </xf>
    <xf numFmtId="4" fontId="6" fillId="0" borderId="40" xfId="0" applyNumberFormat="1" applyFont="1" applyFill="1" applyBorder="1" applyAlignment="1" applyProtection="1">
      <alignment/>
      <protection locked="0"/>
    </xf>
    <xf numFmtId="4" fontId="6" fillId="0" borderId="37" xfId="60" applyNumberFormat="1" applyFont="1" applyBorder="1" applyAlignment="1" applyProtection="1">
      <alignment vertical="center"/>
      <protection locked="0"/>
    </xf>
    <xf numFmtId="4" fontId="82" fillId="0" borderId="37" xfId="0" applyNumberFormat="1" applyFont="1" applyBorder="1" applyAlignment="1" applyProtection="1">
      <alignment/>
      <protection locked="0"/>
    </xf>
    <xf numFmtId="4" fontId="6" fillId="0" borderId="37" xfId="41" applyNumberFormat="1" applyFont="1" applyFill="1" applyBorder="1" applyAlignment="1" applyProtection="1">
      <alignment vertical="center"/>
      <protection locked="0"/>
    </xf>
    <xf numFmtId="4" fontId="6" fillId="33" borderId="37" xfId="43" applyNumberFormat="1" applyFont="1" applyFill="1" applyBorder="1" applyAlignment="1" applyProtection="1">
      <alignment vertical="center"/>
      <protection locked="0"/>
    </xf>
    <xf numFmtId="178" fontId="6" fillId="0" borderId="14" xfId="60" applyNumberFormat="1" applyFont="1" applyBorder="1" applyAlignment="1" applyProtection="1">
      <alignment vertical="center"/>
      <protection/>
    </xf>
    <xf numFmtId="176" fontId="82" fillId="0" borderId="14" xfId="0" applyNumberFormat="1" applyFont="1" applyBorder="1" applyAlignment="1" applyProtection="1">
      <alignment/>
      <protection locked="0"/>
    </xf>
    <xf numFmtId="176" fontId="6" fillId="0" borderId="14" xfId="41" applyNumberFormat="1" applyFont="1" applyBorder="1" applyAlignment="1" applyProtection="1">
      <alignment vertical="center"/>
      <protection/>
    </xf>
    <xf numFmtId="176" fontId="6" fillId="0" borderId="14" xfId="60" applyNumberFormat="1" applyFont="1" applyBorder="1" applyAlignment="1" applyProtection="1">
      <alignment vertical="center"/>
      <protection/>
    </xf>
    <xf numFmtId="176" fontId="6" fillId="33" borderId="14" xfId="41" applyNumberFormat="1" applyFont="1" applyFill="1" applyBorder="1" applyAlignment="1" applyProtection="1">
      <alignment vertical="center"/>
      <protection/>
    </xf>
    <xf numFmtId="176" fontId="6" fillId="0" borderId="14" xfId="41" applyNumberFormat="1" applyFont="1" applyFill="1" applyBorder="1" applyAlignment="1" applyProtection="1">
      <alignment vertical="center"/>
      <protection locked="0"/>
    </xf>
    <xf numFmtId="176" fontId="6" fillId="0" borderId="14" xfId="41" applyNumberFormat="1" applyFont="1" applyBorder="1" applyAlignment="1" applyProtection="1">
      <alignment vertical="center"/>
      <protection locked="0"/>
    </xf>
    <xf numFmtId="178" fontId="82" fillId="0" borderId="0" xfId="0" applyNumberFormat="1" applyFont="1" applyAlignment="1" applyProtection="1">
      <alignment/>
      <protection locked="0"/>
    </xf>
    <xf numFmtId="178" fontId="81" fillId="0" borderId="0" xfId="0" applyNumberFormat="1" applyFont="1" applyAlignment="1" applyProtection="1">
      <alignment/>
      <protection locked="0"/>
    </xf>
    <xf numFmtId="178" fontId="82" fillId="0" borderId="14" xfId="41" applyNumberFormat="1" applyFont="1" applyFill="1" applyBorder="1" applyAlignment="1" applyProtection="1">
      <alignment vertical="center"/>
      <protection locked="0"/>
    </xf>
    <xf numFmtId="178" fontId="6" fillId="0" borderId="17" xfId="60" applyNumberFormat="1" applyFont="1" applyBorder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85" fillId="0" borderId="75" xfId="0" applyFont="1" applyBorder="1" applyAlignment="1" applyProtection="1">
      <alignment horizontal="center" vertical="center" wrapText="1"/>
      <protection locked="0"/>
    </xf>
    <xf numFmtId="0" fontId="85" fillId="0" borderId="76" xfId="0" applyFont="1" applyBorder="1" applyAlignment="1" applyProtection="1">
      <alignment horizontal="center" vertical="center" wrapText="1"/>
      <protection locked="0"/>
    </xf>
    <xf numFmtId="0" fontId="85" fillId="0" borderId="77" xfId="0" applyFont="1" applyBorder="1" applyAlignment="1" applyProtection="1">
      <alignment horizontal="center" vertical="center" wrapText="1"/>
      <protection locked="0"/>
    </xf>
    <xf numFmtId="0" fontId="85" fillId="0" borderId="74" xfId="0" applyFont="1" applyBorder="1" applyAlignment="1" applyProtection="1">
      <alignment horizontal="center" vertical="center" wrapText="1"/>
      <protection locked="0"/>
    </xf>
    <xf numFmtId="0" fontId="85" fillId="0" borderId="20" xfId="0" applyFont="1" applyBorder="1" applyAlignment="1" applyProtection="1">
      <alignment horizontal="center" vertical="center"/>
      <protection locked="0"/>
    </xf>
    <xf numFmtId="0" fontId="85" fillId="0" borderId="78" xfId="0" applyFont="1" applyBorder="1" applyAlignment="1" applyProtection="1">
      <alignment horizontal="center" vertical="center"/>
      <protection locked="0"/>
    </xf>
    <xf numFmtId="0" fontId="85" fillId="0" borderId="79" xfId="0" applyFont="1" applyBorder="1" applyAlignment="1" applyProtection="1">
      <alignment horizontal="center" vertical="center"/>
      <protection locked="0"/>
    </xf>
    <xf numFmtId="0" fontId="85" fillId="0" borderId="73" xfId="0" applyFont="1" applyBorder="1" applyAlignment="1" applyProtection="1">
      <alignment horizontal="center" vertical="center"/>
      <protection locked="0"/>
    </xf>
    <xf numFmtId="0" fontId="85" fillId="0" borderId="10" xfId="0" applyFont="1" applyBorder="1" applyAlignment="1" applyProtection="1">
      <alignment horizontal="center" vertical="center"/>
      <protection locked="0"/>
    </xf>
    <xf numFmtId="0" fontId="85" fillId="0" borderId="80" xfId="0" applyFont="1" applyBorder="1" applyAlignment="1" applyProtection="1">
      <alignment horizontal="center" vertical="center" wrapText="1"/>
      <protection locked="0"/>
    </xf>
    <xf numFmtId="0" fontId="85" fillId="0" borderId="23" xfId="0" applyFont="1" applyBorder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10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1" fontId="13" fillId="0" borderId="0" xfId="41" applyNumberFormat="1" applyFont="1" applyFill="1" applyAlignment="1" applyProtection="1">
      <alignment horizontal="left"/>
      <protection locked="0"/>
    </xf>
    <xf numFmtId="171" fontId="13" fillId="0" borderId="0" xfId="41" applyNumberFormat="1" applyFont="1" applyFill="1" applyAlignment="1" applyProtection="1">
      <alignment horizontal="center" wrapText="1"/>
      <protection locked="0"/>
    </xf>
    <xf numFmtId="0" fontId="13" fillId="0" borderId="64" xfId="0" applyFont="1" applyFill="1" applyBorder="1" applyAlignment="1" applyProtection="1">
      <alignment horizontal="center" vertical="center" wrapText="1"/>
      <protection locked="0"/>
    </xf>
    <xf numFmtId="0" fontId="13" fillId="0" borderId="8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71" fontId="2" fillId="0" borderId="0" xfId="41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171" fontId="15" fillId="0" borderId="0" xfId="41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3" fontId="13" fillId="0" borderId="0" xfId="41" applyNumberFormat="1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1" fontId="13" fillId="0" borderId="0" xfId="41" applyNumberFormat="1" applyFont="1" applyFill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171" fontId="2" fillId="0" borderId="0" xfId="41" applyNumberFormat="1" applyFont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1" fontId="2" fillId="0" borderId="0" xfId="41" applyNumberFormat="1" applyFont="1" applyAlignment="1">
      <alignment horizontal="left" vertical="center"/>
    </xf>
    <xf numFmtId="171" fontId="2" fillId="0" borderId="0" xfId="41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186" fontId="2" fillId="0" borderId="0" xfId="41" applyNumberFormat="1" applyFont="1" applyAlignment="1" applyProtection="1">
      <alignment horizontal="left" vertical="center"/>
      <protection locked="0"/>
    </xf>
    <xf numFmtId="186" fontId="6" fillId="0" borderId="0" xfId="0" applyNumberFormat="1" applyFont="1" applyAlignment="1" applyProtection="1" quotePrefix="1">
      <alignment horizontal="left" vertical="center" wrapText="1"/>
      <protection locked="0"/>
    </xf>
    <xf numFmtId="186" fontId="22" fillId="0" borderId="0" xfId="0" applyNumberFormat="1" applyFont="1" applyAlignment="1">
      <alignment horizontal="left" vertical="top" wrapText="1"/>
    </xf>
    <xf numFmtId="171" fontId="2" fillId="0" borderId="87" xfId="41" applyFont="1" applyFill="1" applyBorder="1" applyAlignment="1">
      <alignment horizontal="center"/>
    </xf>
    <xf numFmtId="171" fontId="2" fillId="0" borderId="88" xfId="4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86" fontId="13" fillId="0" borderId="0" xfId="0" applyNumberFormat="1" applyFont="1" applyAlignment="1">
      <alignment horizontal="left"/>
    </xf>
    <xf numFmtId="186" fontId="15" fillId="0" borderId="0" xfId="0" applyNumberFormat="1" applyFont="1" applyAlignment="1">
      <alignment horizontal="center"/>
    </xf>
    <xf numFmtId="186" fontId="22" fillId="0" borderId="0" xfId="41" applyNumberFormat="1" applyFont="1" applyAlignment="1">
      <alignment horizontal="left"/>
    </xf>
    <xf numFmtId="186" fontId="7" fillId="0" borderId="0" xfId="0" applyNumberFormat="1" applyFont="1" applyAlignment="1" quotePrefix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86" fontId="15" fillId="0" borderId="0" xfId="0" applyNumberFormat="1" applyFont="1" applyAlignment="1" applyProtection="1">
      <alignment horizontal="center"/>
      <protection locked="0"/>
    </xf>
    <xf numFmtId="186" fontId="22" fillId="0" borderId="0" xfId="0" applyNumberFormat="1" applyFont="1" applyAlignment="1" applyProtection="1">
      <alignment horizontal="center" vertical="center" wrapText="1"/>
      <protection locked="0"/>
    </xf>
    <xf numFmtId="186" fontId="15" fillId="0" borderId="0" xfId="0" applyNumberFormat="1" applyFont="1" applyAlignment="1" applyProtection="1">
      <alignment horizontal="center" wrapText="1"/>
      <protection locked="0"/>
    </xf>
    <xf numFmtId="187" fontId="2" fillId="0" borderId="10" xfId="0" applyNumberFormat="1" applyFont="1" applyBorder="1" applyAlignment="1" applyProtection="1">
      <alignment horizontal="center" wrapText="1"/>
      <protection locked="0"/>
    </xf>
    <xf numFmtId="174" fontId="2" fillId="0" borderId="89" xfId="4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0" fontId="102" fillId="0" borderId="30" xfId="0" applyFont="1" applyBorder="1" applyAlignment="1" applyProtection="1">
      <alignment horizontal="center" vertical="center"/>
      <protection locked="0"/>
    </xf>
    <xf numFmtId="0" fontId="102" fillId="0" borderId="23" xfId="0" applyFont="1" applyBorder="1" applyAlignment="1" applyProtection="1">
      <alignment horizontal="center" vertical="center"/>
      <protection locked="0"/>
    </xf>
    <xf numFmtId="0" fontId="102" fillId="0" borderId="30" xfId="0" applyFont="1" applyBorder="1" applyAlignment="1" applyProtection="1">
      <alignment horizontal="center" vertical="center" wrapText="1"/>
      <protection locked="0"/>
    </xf>
    <xf numFmtId="0" fontId="102" fillId="0" borderId="23" xfId="0" applyFont="1" applyBorder="1" applyAlignment="1" applyProtection="1">
      <alignment horizontal="center" vertical="center" wrapText="1"/>
      <protection locked="0"/>
    </xf>
    <xf numFmtId="1" fontId="93" fillId="0" borderId="30" xfId="57" applyFont="1" applyBorder="1" applyAlignment="1" applyProtection="1">
      <alignment horizontal="center" vertical="center" wrapText="1"/>
      <protection locked="0"/>
    </xf>
    <xf numFmtId="1" fontId="93" fillId="0" borderId="23" xfId="57" applyFont="1" applyBorder="1" applyAlignment="1" applyProtection="1">
      <alignment horizontal="center" vertical="center" wrapText="1"/>
      <protection locked="0"/>
    </xf>
    <xf numFmtId="0" fontId="93" fillId="0" borderId="82" xfId="0" applyFont="1" applyBorder="1" applyAlignment="1" applyProtection="1">
      <alignment horizontal="center" vertical="center"/>
      <protection locked="0"/>
    </xf>
    <xf numFmtId="0" fontId="93" fillId="0" borderId="84" xfId="0" applyFont="1" applyBorder="1" applyAlignment="1" applyProtection="1">
      <alignment horizontal="center" vertical="center"/>
      <protection locked="0"/>
    </xf>
    <xf numFmtId="0" fontId="93" fillId="0" borderId="83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BC cap Huyen - Xa 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6"/>
  <sheetViews>
    <sheetView tabSelected="1" zoomScale="120" zoomScaleNormal="12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5.8515625" style="69" customWidth="1"/>
    <col min="2" max="2" width="10.7109375" style="69" customWidth="1"/>
    <col min="3" max="3" width="13.421875" style="69" customWidth="1"/>
    <col min="4" max="4" width="12.57421875" style="69" customWidth="1"/>
    <col min="5" max="5" width="14.421875" style="69" customWidth="1"/>
    <col min="6" max="6" width="11.8515625" style="69" customWidth="1"/>
    <col min="7" max="7" width="10.140625" style="69" customWidth="1"/>
    <col min="8" max="8" width="10.28125" style="69" customWidth="1"/>
    <col min="9" max="9" width="12.421875" style="69" customWidth="1"/>
    <col min="10" max="10" width="11.57421875" style="69" customWidth="1"/>
    <col min="11" max="16384" width="9.140625" style="69" customWidth="1"/>
  </cols>
  <sheetData>
    <row r="1" spans="1:10" ht="22.5" customHeight="1">
      <c r="A1" s="825" t="s">
        <v>444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0" ht="20.25" customHeight="1">
      <c r="A2" s="823" t="s">
        <v>445</v>
      </c>
      <c r="B2" s="823"/>
      <c r="C2" s="823"/>
      <c r="D2" s="823"/>
      <c r="E2" s="823"/>
      <c r="F2" s="823"/>
      <c r="G2" s="823"/>
      <c r="H2" s="823"/>
      <c r="I2" s="823"/>
      <c r="J2" s="823"/>
    </row>
    <row r="3" spans="1:11" ht="20.25" customHeight="1">
      <c r="A3" s="824" t="s">
        <v>446</v>
      </c>
      <c r="B3" s="824"/>
      <c r="C3" s="824"/>
      <c r="D3" s="824"/>
      <c r="E3" s="824"/>
      <c r="F3" s="824"/>
      <c r="G3" s="824"/>
      <c r="H3" s="824"/>
      <c r="I3" s="824"/>
      <c r="J3" s="824"/>
      <c r="K3" s="752"/>
    </row>
    <row r="4" spans="1:9" ht="12.7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10" ht="21.75" customHeight="1" thickTop="1">
      <c r="A5" s="817" t="s">
        <v>1</v>
      </c>
      <c r="B5" s="819" t="s">
        <v>2</v>
      </c>
      <c r="C5" s="821" t="s">
        <v>64</v>
      </c>
      <c r="D5" s="821" t="s">
        <v>66</v>
      </c>
      <c r="E5" s="821"/>
      <c r="F5" s="821" t="s">
        <v>73</v>
      </c>
      <c r="G5" s="821" t="s">
        <v>3</v>
      </c>
      <c r="H5" s="821"/>
      <c r="I5" s="821"/>
      <c r="J5" s="826" t="s">
        <v>4</v>
      </c>
    </row>
    <row r="6" spans="1:10" ht="45.75" customHeight="1">
      <c r="A6" s="818"/>
      <c r="B6" s="820"/>
      <c r="C6" s="822"/>
      <c r="D6" s="2" t="s">
        <v>57</v>
      </c>
      <c r="E6" s="2" t="s">
        <v>72</v>
      </c>
      <c r="F6" s="822"/>
      <c r="G6" s="3" t="s">
        <v>50</v>
      </c>
      <c r="H6" s="3" t="s">
        <v>51</v>
      </c>
      <c r="I6" s="3" t="s">
        <v>74</v>
      </c>
      <c r="J6" s="827"/>
    </row>
    <row r="7" spans="1:10" ht="19.5" customHeight="1">
      <c r="A7" s="4" t="s">
        <v>199</v>
      </c>
      <c r="B7" s="1"/>
      <c r="C7" s="1"/>
      <c r="D7" s="5"/>
      <c r="E7" s="6"/>
      <c r="F7" s="5"/>
      <c r="G7" s="5"/>
      <c r="H7" s="5"/>
      <c r="I7" s="5"/>
      <c r="J7" s="70"/>
    </row>
    <row r="8" spans="1:10" ht="19.5" customHeight="1">
      <c r="A8" s="4" t="s">
        <v>200</v>
      </c>
      <c r="B8" s="1"/>
      <c r="C8" s="1"/>
      <c r="D8" s="5"/>
      <c r="E8" s="761"/>
      <c r="F8" s="761"/>
      <c r="G8" s="19"/>
      <c r="H8" s="761"/>
      <c r="I8" s="761"/>
      <c r="J8" s="61"/>
    </row>
    <row r="9" spans="1:10" ht="19.5" customHeight="1">
      <c r="A9" s="10" t="s">
        <v>234</v>
      </c>
      <c r="B9" s="11" t="s">
        <v>5</v>
      </c>
      <c r="C9" s="81">
        <f>C10+C11</f>
        <v>4571.4</v>
      </c>
      <c r="D9" s="81">
        <f>D10+D11</f>
        <v>4419.8</v>
      </c>
      <c r="E9" s="81">
        <f>E10+E11</f>
        <v>4583.3</v>
      </c>
      <c r="F9" s="81">
        <f>F10+F11</f>
        <v>4434.4</v>
      </c>
      <c r="G9" s="46">
        <f>E9/C9*100</f>
        <v>100.2603141269633</v>
      </c>
      <c r="H9" s="46">
        <f>E9/D9*100</f>
        <v>103.6992624100638</v>
      </c>
      <c r="I9" s="46">
        <f>F9/E9*100</f>
        <v>96.75124909999344</v>
      </c>
      <c r="J9" s="71"/>
    </row>
    <row r="10" spans="1:10" ht="19.5" customHeight="1">
      <c r="A10" s="29" t="s">
        <v>6</v>
      </c>
      <c r="B10" s="12" t="s">
        <v>5</v>
      </c>
      <c r="C10" s="82">
        <f>'9 thang nam 2022'!C12</f>
        <v>3300</v>
      </c>
      <c r="D10" s="82">
        <f>'9 thang nam 2022'!E12</f>
        <v>3077.8</v>
      </c>
      <c r="E10" s="83">
        <v>3205.9</v>
      </c>
      <c r="F10" s="68">
        <v>3077.8</v>
      </c>
      <c r="G10" s="47">
        <f aca="true" t="shared" si="0" ref="G10:G94">E10/C10*100</f>
        <v>97.14848484848486</v>
      </c>
      <c r="H10" s="47">
        <f aca="true" t="shared" si="1" ref="H10:I94">E10/D10*100</f>
        <v>104.16206381181364</v>
      </c>
      <c r="I10" s="47">
        <f t="shared" si="1"/>
        <v>96.00424217848342</v>
      </c>
      <c r="J10" s="63"/>
    </row>
    <row r="11" spans="1:10" ht="19.5" customHeight="1">
      <c r="A11" s="29" t="s">
        <v>7</v>
      </c>
      <c r="B11" s="12" t="s">
        <v>5</v>
      </c>
      <c r="C11" s="82">
        <f>'9 thang nam 2022'!C13</f>
        <v>1271.4</v>
      </c>
      <c r="D11" s="82">
        <f>'9 thang nam 2022'!E13</f>
        <v>1342</v>
      </c>
      <c r="E11" s="83">
        <v>1377.4</v>
      </c>
      <c r="F11" s="68">
        <v>1356.6</v>
      </c>
      <c r="G11" s="47">
        <f t="shared" si="0"/>
        <v>108.33726600597767</v>
      </c>
      <c r="H11" s="47">
        <f t="shared" si="1"/>
        <v>102.63785394932935</v>
      </c>
      <c r="I11" s="47">
        <f t="shared" si="1"/>
        <v>98.48990852330476</v>
      </c>
      <c r="J11" s="63"/>
    </row>
    <row r="12" spans="1:10" ht="19.5" customHeight="1">
      <c r="A12" s="13" t="s">
        <v>235</v>
      </c>
      <c r="B12" s="12" t="s">
        <v>5</v>
      </c>
      <c r="C12" s="82">
        <f>'9 thang nam 2022'!C14</f>
        <v>24.9</v>
      </c>
      <c r="D12" s="82">
        <f>'9 thang nam 2022'!E14</f>
        <v>22.2</v>
      </c>
      <c r="E12" s="83">
        <v>24.8</v>
      </c>
      <c r="F12" s="68">
        <v>22.2</v>
      </c>
      <c r="G12" s="47">
        <f t="shared" si="0"/>
        <v>99.59839357429719</v>
      </c>
      <c r="H12" s="47">
        <f t="shared" si="1"/>
        <v>111.71171171171173</v>
      </c>
      <c r="I12" s="47">
        <f t="shared" si="1"/>
        <v>89.51612903225806</v>
      </c>
      <c r="J12" s="63"/>
    </row>
    <row r="13" spans="1:10" ht="19.5" customHeight="1">
      <c r="A13" s="13" t="s">
        <v>205</v>
      </c>
      <c r="B13" s="12" t="s">
        <v>5</v>
      </c>
      <c r="C13" s="82">
        <f>'9 thang nam 2022'!C15</f>
        <v>14187.5</v>
      </c>
      <c r="D13" s="82">
        <f>'9 thang nam 2022'!E15</f>
        <v>11050</v>
      </c>
      <c r="E13" s="83">
        <v>11605.2</v>
      </c>
      <c r="F13" s="68">
        <v>11050</v>
      </c>
      <c r="G13" s="47">
        <f t="shared" si="0"/>
        <v>81.7987665198238</v>
      </c>
      <c r="H13" s="47">
        <f t="shared" si="1"/>
        <v>105.02443438914028</v>
      </c>
      <c r="I13" s="47">
        <f t="shared" si="1"/>
        <v>95.21593768310757</v>
      </c>
      <c r="J13" s="63"/>
    </row>
    <row r="14" spans="1:10" ht="19.5" customHeight="1">
      <c r="A14" s="14" t="s">
        <v>236</v>
      </c>
      <c r="B14" s="15" t="s">
        <v>5</v>
      </c>
      <c r="C14" s="84">
        <f>'9 thang nam 2022'!C16</f>
        <v>8545.4</v>
      </c>
      <c r="D14" s="84">
        <f>'9 thang nam 2022'!E16</f>
        <v>8545.4</v>
      </c>
      <c r="E14" s="85">
        <v>7100</v>
      </c>
      <c r="F14" s="86">
        <v>7100</v>
      </c>
      <c r="G14" s="48">
        <f t="shared" si="0"/>
        <v>83.08563671683011</v>
      </c>
      <c r="H14" s="48">
        <f t="shared" si="1"/>
        <v>83.08563671683011</v>
      </c>
      <c r="I14" s="48">
        <f t="shared" si="1"/>
        <v>100</v>
      </c>
      <c r="J14" s="18"/>
    </row>
    <row r="15" spans="1:10" ht="19.5" customHeight="1">
      <c r="A15" s="4" t="s">
        <v>201</v>
      </c>
      <c r="B15" s="762"/>
      <c r="C15" s="333"/>
      <c r="D15" s="763"/>
      <c r="E15" s="764"/>
      <c r="F15" s="66"/>
      <c r="G15" s="50"/>
      <c r="H15" s="50"/>
      <c r="I15" s="50"/>
      <c r="J15" s="61"/>
    </row>
    <row r="16" spans="1:10" ht="19.5" customHeight="1">
      <c r="A16" s="5" t="s">
        <v>202</v>
      </c>
      <c r="B16" s="1" t="s">
        <v>8</v>
      </c>
      <c r="C16" s="333">
        <f>SUM(C21:C30)+C17</f>
        <v>2864</v>
      </c>
      <c r="D16" s="333">
        <f>SUM(D21:D30)+D17</f>
        <v>2567</v>
      </c>
      <c r="E16" s="333">
        <f>SUM(E21:E30)+E17</f>
        <v>2640.7</v>
      </c>
      <c r="F16" s="333">
        <f>SUM(F21:F30)+F17</f>
        <v>2599.7</v>
      </c>
      <c r="G16" s="50">
        <f t="shared" si="0"/>
        <v>92.20321229050279</v>
      </c>
      <c r="H16" s="50">
        <f t="shared" si="1"/>
        <v>102.87105570705101</v>
      </c>
      <c r="I16" s="50">
        <f t="shared" si="1"/>
        <v>98.44738137615026</v>
      </c>
      <c r="J16" s="61"/>
    </row>
    <row r="17" spans="1:10" ht="19.5" customHeight="1">
      <c r="A17" s="10" t="s">
        <v>203</v>
      </c>
      <c r="B17" s="11" t="s">
        <v>8</v>
      </c>
      <c r="C17" s="81">
        <f>C18+C19</f>
        <v>594.7</v>
      </c>
      <c r="D17" s="81">
        <f>D18+D19</f>
        <v>574</v>
      </c>
      <c r="E17" s="81">
        <f>E18+E19</f>
        <v>587.8</v>
      </c>
      <c r="F17" s="81">
        <f>F18+F19</f>
        <v>574</v>
      </c>
      <c r="G17" s="46">
        <f t="shared" si="0"/>
        <v>98.83975113502605</v>
      </c>
      <c r="H17" s="46">
        <f t="shared" si="1"/>
        <v>102.40418118466899</v>
      </c>
      <c r="I17" s="46">
        <f t="shared" si="1"/>
        <v>97.65226267437906</v>
      </c>
      <c r="J17" s="71"/>
    </row>
    <row r="18" spans="1:10" ht="19.5" customHeight="1">
      <c r="A18" s="29" t="s">
        <v>9</v>
      </c>
      <c r="B18" s="12" t="s">
        <v>8</v>
      </c>
      <c r="C18" s="82">
        <f>'9 thang nam 2022'!C20</f>
        <v>323</v>
      </c>
      <c r="D18" s="82">
        <f>'9 thang nam 2022'!E20</f>
        <v>310</v>
      </c>
      <c r="E18" s="68">
        <v>310</v>
      </c>
      <c r="F18" s="88">
        <v>310</v>
      </c>
      <c r="G18" s="47">
        <f t="shared" si="0"/>
        <v>95.97523219814241</v>
      </c>
      <c r="H18" s="47">
        <f t="shared" si="1"/>
        <v>100</v>
      </c>
      <c r="I18" s="47">
        <f t="shared" si="1"/>
        <v>100</v>
      </c>
      <c r="J18" s="63"/>
    </row>
    <row r="19" spans="1:10" ht="19.5" customHeight="1">
      <c r="A19" s="29" t="s">
        <v>10</v>
      </c>
      <c r="B19" s="12" t="s">
        <v>8</v>
      </c>
      <c r="C19" s="82">
        <f>'9 thang nam 2022'!C21</f>
        <v>271.7</v>
      </c>
      <c r="D19" s="82">
        <f>'9 thang nam 2022'!E21</f>
        <v>264</v>
      </c>
      <c r="E19" s="68">
        <v>277.8</v>
      </c>
      <c r="F19" s="88">
        <v>264</v>
      </c>
      <c r="G19" s="47">
        <f t="shared" si="0"/>
        <v>102.24512329775489</v>
      </c>
      <c r="H19" s="47">
        <f t="shared" si="1"/>
        <v>105.22727272727272</v>
      </c>
      <c r="I19" s="47">
        <f t="shared" si="1"/>
        <v>95.03239740820733</v>
      </c>
      <c r="J19" s="20"/>
    </row>
    <row r="20" spans="1:10" ht="19.5" customHeight="1">
      <c r="A20" s="21" t="s">
        <v>14</v>
      </c>
      <c r="B20" s="15" t="s">
        <v>15</v>
      </c>
      <c r="C20" s="84">
        <f>'9 thang nam 2022'!C22</f>
        <v>68.4</v>
      </c>
      <c r="D20" s="84">
        <f>'9 thang nam 2022'!E22</f>
        <v>69.4</v>
      </c>
      <c r="E20" s="86">
        <v>69.4</v>
      </c>
      <c r="F20" s="814">
        <v>71</v>
      </c>
      <c r="G20" s="48">
        <f>E20/C20*100</f>
        <v>101.46198830409357</v>
      </c>
      <c r="H20" s="48">
        <f>E20/D20*100</f>
        <v>100</v>
      </c>
      <c r="I20" s="48">
        <f>F20/E20*100</f>
        <v>102.30547550432276</v>
      </c>
      <c r="J20" s="757"/>
    </row>
    <row r="21" spans="1:10" ht="19.5" customHeight="1">
      <c r="A21" s="10" t="s">
        <v>204</v>
      </c>
      <c r="B21" s="11" t="s">
        <v>8</v>
      </c>
      <c r="C21" s="758">
        <f>'9 thang nam 2022'!C23</f>
        <v>321.3</v>
      </c>
      <c r="D21" s="758">
        <f>'9 thang nam 2022'!E23</f>
        <v>340</v>
      </c>
      <c r="E21" s="91">
        <v>346</v>
      </c>
      <c r="F21" s="92">
        <v>344</v>
      </c>
      <c r="G21" s="46">
        <f t="shared" si="0"/>
        <v>107.68751945222532</v>
      </c>
      <c r="H21" s="46">
        <f t="shared" si="1"/>
        <v>101.76470588235293</v>
      </c>
      <c r="I21" s="46">
        <f t="shared" si="1"/>
        <v>99.42196531791907</v>
      </c>
      <c r="J21" s="71"/>
    </row>
    <row r="22" spans="1:10" ht="19.5" customHeight="1">
      <c r="A22" s="13" t="s">
        <v>205</v>
      </c>
      <c r="B22" s="12" t="s">
        <v>8</v>
      </c>
      <c r="C22" s="82">
        <f>'9 thang nam 2022'!C24</f>
        <v>625</v>
      </c>
      <c r="D22" s="82">
        <f>'9 thang nam 2022'!E24</f>
        <v>500</v>
      </c>
      <c r="E22" s="68">
        <v>504</v>
      </c>
      <c r="F22" s="88">
        <v>500</v>
      </c>
      <c r="G22" s="47">
        <f t="shared" si="0"/>
        <v>80.64</v>
      </c>
      <c r="H22" s="47">
        <f t="shared" si="1"/>
        <v>100.8</v>
      </c>
      <c r="I22" s="47">
        <f t="shared" si="1"/>
        <v>99.20634920634922</v>
      </c>
      <c r="J22" s="63"/>
    </row>
    <row r="23" spans="1:10" ht="19.5" customHeight="1">
      <c r="A23" s="29" t="s">
        <v>11</v>
      </c>
      <c r="B23" s="12" t="s">
        <v>8</v>
      </c>
      <c r="C23" s="82">
        <f>'9 thang nam 2022'!C25</f>
        <v>600</v>
      </c>
      <c r="D23" s="82">
        <f>'9 thang nam 2022'!E25</f>
        <v>450</v>
      </c>
      <c r="E23" s="68">
        <v>454</v>
      </c>
      <c r="F23" s="88">
        <v>450</v>
      </c>
      <c r="G23" s="47">
        <f t="shared" si="0"/>
        <v>75.66666666666667</v>
      </c>
      <c r="H23" s="47">
        <f t="shared" si="1"/>
        <v>100.8888888888889</v>
      </c>
      <c r="I23" s="47">
        <f t="shared" si="1"/>
        <v>99.11894273127754</v>
      </c>
      <c r="J23" s="63"/>
    </row>
    <row r="24" spans="1:10" ht="19.5" customHeight="1">
      <c r="A24" s="13" t="s">
        <v>206</v>
      </c>
      <c r="B24" s="12" t="s">
        <v>8</v>
      </c>
      <c r="C24" s="82">
        <f>'9 thang nam 2022'!C26</f>
        <v>57.2</v>
      </c>
      <c r="D24" s="82">
        <f>'9 thang nam 2022'!E26</f>
        <v>50</v>
      </c>
      <c r="E24" s="68">
        <v>52.7</v>
      </c>
      <c r="F24" s="88">
        <v>53</v>
      </c>
      <c r="G24" s="47">
        <f t="shared" si="0"/>
        <v>92.13286713286713</v>
      </c>
      <c r="H24" s="47">
        <f t="shared" si="1"/>
        <v>105.4</v>
      </c>
      <c r="I24" s="47">
        <f t="shared" si="1"/>
        <v>100.56925996204933</v>
      </c>
      <c r="J24" s="63"/>
    </row>
    <row r="25" spans="1:10" ht="19.5" customHeight="1">
      <c r="A25" s="13" t="s">
        <v>207</v>
      </c>
      <c r="B25" s="12" t="s">
        <v>8</v>
      </c>
      <c r="C25" s="82">
        <f>'9 thang nam 2022'!C27</f>
        <v>15.7</v>
      </c>
      <c r="D25" s="82">
        <f>'9 thang nam 2022'!E27</f>
        <v>14</v>
      </c>
      <c r="E25" s="68">
        <v>15.3</v>
      </c>
      <c r="F25" s="88">
        <v>15.5</v>
      </c>
      <c r="G25" s="47">
        <f t="shared" si="0"/>
        <v>97.45222929936307</v>
      </c>
      <c r="H25" s="47">
        <f t="shared" si="1"/>
        <v>109.28571428571429</v>
      </c>
      <c r="I25" s="47">
        <f t="shared" si="1"/>
        <v>101.30718954248366</v>
      </c>
      <c r="J25" s="63"/>
    </row>
    <row r="26" spans="1:10" ht="19.5" customHeight="1">
      <c r="A26" s="13" t="s">
        <v>208</v>
      </c>
      <c r="B26" s="12" t="s">
        <v>8</v>
      </c>
      <c r="C26" s="82">
        <f>'9 thang nam 2022'!C28</f>
        <v>189</v>
      </c>
      <c r="D26" s="82">
        <f>'9 thang nam 2022'!E28</f>
        <v>170</v>
      </c>
      <c r="E26" s="68">
        <v>182.7</v>
      </c>
      <c r="F26" s="88">
        <v>183</v>
      </c>
      <c r="G26" s="47">
        <f t="shared" si="0"/>
        <v>96.66666666666666</v>
      </c>
      <c r="H26" s="47">
        <f t="shared" si="1"/>
        <v>107.47058823529412</v>
      </c>
      <c r="I26" s="47">
        <f t="shared" si="1"/>
        <v>100.16420361247948</v>
      </c>
      <c r="J26" s="63"/>
    </row>
    <row r="27" spans="1:10" ht="19.5" customHeight="1">
      <c r="A27" s="13" t="s">
        <v>209</v>
      </c>
      <c r="B27" s="12" t="s">
        <v>8</v>
      </c>
      <c r="C27" s="82">
        <f>'9 thang nam 2022'!C29</f>
        <v>287.1</v>
      </c>
      <c r="D27" s="82">
        <f>'9 thang nam 2022'!E29</f>
        <v>296</v>
      </c>
      <c r="E27" s="89">
        <v>320.4</v>
      </c>
      <c r="F27" s="88">
        <v>302.2</v>
      </c>
      <c r="G27" s="47">
        <f t="shared" si="0"/>
        <v>111.59874608150469</v>
      </c>
      <c r="H27" s="47">
        <f t="shared" si="1"/>
        <v>108.24324324324324</v>
      </c>
      <c r="I27" s="47">
        <f t="shared" si="1"/>
        <v>94.3196004993758</v>
      </c>
      <c r="J27" s="63"/>
    </row>
    <row r="28" spans="1:10" ht="19.5" customHeight="1">
      <c r="A28" s="13" t="s">
        <v>210</v>
      </c>
      <c r="B28" s="12" t="s">
        <v>8</v>
      </c>
      <c r="C28" s="82">
        <f>'9 thang nam 2022'!C30</f>
        <v>61</v>
      </c>
      <c r="D28" s="82">
        <f>'9 thang nam 2022'!E30</f>
        <v>60</v>
      </c>
      <c r="E28" s="68">
        <v>64.6</v>
      </c>
      <c r="F28" s="88">
        <v>65</v>
      </c>
      <c r="G28" s="47">
        <f t="shared" si="0"/>
        <v>105.90163934426229</v>
      </c>
      <c r="H28" s="47">
        <f t="shared" si="1"/>
        <v>107.66666666666667</v>
      </c>
      <c r="I28" s="47">
        <f t="shared" si="1"/>
        <v>100.61919504643964</v>
      </c>
      <c r="J28" s="63"/>
    </row>
    <row r="29" spans="1:10" ht="19.5" customHeight="1">
      <c r="A29" s="13" t="s">
        <v>211</v>
      </c>
      <c r="B29" s="12" t="s">
        <v>8</v>
      </c>
      <c r="C29" s="82">
        <f>'9 thang nam 2022'!C31</f>
        <v>25</v>
      </c>
      <c r="D29" s="82">
        <f>'9 thang nam 2022'!E31</f>
        <v>25</v>
      </c>
      <c r="E29" s="68">
        <v>25.2</v>
      </c>
      <c r="F29" s="88">
        <v>25</v>
      </c>
      <c r="G29" s="47">
        <f t="shared" si="0"/>
        <v>100.8</v>
      </c>
      <c r="H29" s="47">
        <f t="shared" si="1"/>
        <v>100.8</v>
      </c>
      <c r="I29" s="47">
        <f t="shared" si="1"/>
        <v>99.20634920634922</v>
      </c>
      <c r="J29" s="63"/>
    </row>
    <row r="30" spans="1:10" ht="19.5" customHeight="1">
      <c r="A30" s="14" t="s">
        <v>212</v>
      </c>
      <c r="B30" s="15" t="s">
        <v>8</v>
      </c>
      <c r="C30" s="84">
        <f>'9 thang nam 2022'!C32</f>
        <v>88</v>
      </c>
      <c r="D30" s="84">
        <f>'9 thang nam 2022'!E32</f>
        <v>88</v>
      </c>
      <c r="E30" s="86">
        <v>88</v>
      </c>
      <c r="F30" s="93">
        <v>88</v>
      </c>
      <c r="G30" s="48">
        <f>E30/C30*100</f>
        <v>100</v>
      </c>
      <c r="H30" s="48">
        <f>E30/D30*100</f>
        <v>100</v>
      </c>
      <c r="I30" s="48">
        <f>F30/E30*100</f>
        <v>100</v>
      </c>
      <c r="J30" s="62"/>
    </row>
    <row r="31" spans="1:10" ht="19.5" customHeight="1">
      <c r="A31" s="4" t="s">
        <v>218</v>
      </c>
      <c r="B31" s="1" t="s">
        <v>8</v>
      </c>
      <c r="C31" s="41">
        <f>C32+C35+C38+C41+C44</f>
        <v>2490.66</v>
      </c>
      <c r="D31" s="41">
        <f>D32+D35+D38+D41+D44</f>
        <v>1818.16</v>
      </c>
      <c r="E31" s="41">
        <f>E32+E35+E38+E41+E44</f>
        <v>2166.7</v>
      </c>
      <c r="F31" s="41">
        <f>F32+F35+F38+F41+F44</f>
        <v>2186.9</v>
      </c>
      <c r="G31" s="50">
        <f>E31/C31*100</f>
        <v>86.99300586993004</v>
      </c>
      <c r="H31" s="50">
        <f>E31/D31*100</f>
        <v>119.16993003916045</v>
      </c>
      <c r="I31" s="50">
        <f>F31/E31*100</f>
        <v>100.9322933493331</v>
      </c>
      <c r="J31" s="61"/>
    </row>
    <row r="32" spans="1:10" ht="19.5" customHeight="1">
      <c r="A32" s="10" t="s">
        <v>213</v>
      </c>
      <c r="B32" s="11" t="s">
        <v>8</v>
      </c>
      <c r="C32" s="90">
        <f>C33+C34</f>
        <v>1818.16</v>
      </c>
      <c r="D32" s="90">
        <f>D33+D34</f>
        <v>1818.16</v>
      </c>
      <c r="E32" s="90">
        <f>E33+E34</f>
        <v>1485.6000000000001</v>
      </c>
      <c r="F32" s="90">
        <f>F33+F34</f>
        <v>1485.6000000000001</v>
      </c>
      <c r="G32" s="46">
        <f t="shared" si="0"/>
        <v>81.7089805077661</v>
      </c>
      <c r="H32" s="46">
        <f t="shared" si="1"/>
        <v>81.7089805077661</v>
      </c>
      <c r="I32" s="46">
        <f t="shared" si="1"/>
        <v>100</v>
      </c>
      <c r="J32" s="71"/>
    </row>
    <row r="33" spans="1:10" ht="19.5" customHeight="1">
      <c r="A33" s="29" t="s">
        <v>215</v>
      </c>
      <c r="B33" s="12" t="s">
        <v>8</v>
      </c>
      <c r="C33" s="82">
        <f>'9 thang nam 2022'!C35</f>
        <v>0</v>
      </c>
      <c r="D33" s="82">
        <f>'9 thang nam 2022'!E35</f>
        <v>0</v>
      </c>
      <c r="E33" s="68">
        <v>35.2</v>
      </c>
      <c r="F33" s="88">
        <v>35.2</v>
      </c>
      <c r="G33" s="47"/>
      <c r="H33" s="47"/>
      <c r="I33" s="47">
        <f t="shared" si="1"/>
        <v>100</v>
      </c>
      <c r="J33" s="63"/>
    </row>
    <row r="34" spans="1:10" ht="19.5" customHeight="1">
      <c r="A34" s="13" t="s">
        <v>214</v>
      </c>
      <c r="B34" s="12" t="s">
        <v>8</v>
      </c>
      <c r="C34" s="82">
        <f>'9 thang nam 2022'!C36</f>
        <v>1818.16</v>
      </c>
      <c r="D34" s="82">
        <f>'9 thang nam 2022'!E36</f>
        <v>1818.16</v>
      </c>
      <c r="E34" s="68">
        <v>1450.4</v>
      </c>
      <c r="F34" s="88">
        <v>1450.4</v>
      </c>
      <c r="G34" s="47">
        <f t="shared" si="0"/>
        <v>79.77295727548731</v>
      </c>
      <c r="H34" s="47">
        <f t="shared" si="1"/>
        <v>79.77295727548731</v>
      </c>
      <c r="I34" s="47">
        <f t="shared" si="1"/>
        <v>100</v>
      </c>
      <c r="J34" s="63"/>
    </row>
    <row r="35" spans="1:10" ht="19.5" customHeight="1">
      <c r="A35" s="13" t="s">
        <v>216</v>
      </c>
      <c r="B35" s="12" t="s">
        <v>8</v>
      </c>
      <c r="C35" s="87">
        <f>C36+C37</f>
        <v>258.3</v>
      </c>
      <c r="D35" s="87">
        <f>D36+D37</f>
        <v>0</v>
      </c>
      <c r="E35" s="87">
        <f>E36+E37</f>
        <v>265.4</v>
      </c>
      <c r="F35" s="87">
        <f>F36+F37</f>
        <v>280</v>
      </c>
      <c r="G35" s="47">
        <f aca="true" t="shared" si="2" ref="G35:G40">E35/C35*100</f>
        <v>102.748741773132</v>
      </c>
      <c r="H35" s="47"/>
      <c r="I35" s="47">
        <f aca="true" t="shared" si="3" ref="I35:I40">F35/E35*100</f>
        <v>105.50113036925397</v>
      </c>
      <c r="J35" s="63"/>
    </row>
    <row r="36" spans="1:10" ht="19.5" customHeight="1">
      <c r="A36" s="29" t="s">
        <v>215</v>
      </c>
      <c r="B36" s="12" t="s">
        <v>8</v>
      </c>
      <c r="C36" s="82">
        <f>'9 thang nam 2022'!C38</f>
        <v>156.4</v>
      </c>
      <c r="D36" s="82">
        <f>'9 thang nam 2022'!E38</f>
        <v>0</v>
      </c>
      <c r="E36" s="68">
        <v>145.4</v>
      </c>
      <c r="F36" s="88">
        <v>160</v>
      </c>
      <c r="G36" s="47">
        <f t="shared" si="2"/>
        <v>92.96675191815856</v>
      </c>
      <c r="H36" s="47"/>
      <c r="I36" s="47">
        <f t="shared" si="3"/>
        <v>110.04126547455296</v>
      </c>
      <c r="J36" s="63"/>
    </row>
    <row r="37" spans="1:10" ht="19.5" customHeight="1">
      <c r="A37" s="13" t="s">
        <v>214</v>
      </c>
      <c r="B37" s="12" t="s">
        <v>8</v>
      </c>
      <c r="C37" s="82">
        <f>'9 thang nam 2022'!C39</f>
        <v>101.9</v>
      </c>
      <c r="D37" s="82">
        <f>'9 thang nam 2022'!E39</f>
        <v>0</v>
      </c>
      <c r="E37" s="68">
        <v>120</v>
      </c>
      <c r="F37" s="88">
        <v>120</v>
      </c>
      <c r="G37" s="47">
        <f t="shared" si="2"/>
        <v>117.76251226692835</v>
      </c>
      <c r="H37" s="47"/>
      <c r="I37" s="47">
        <f t="shared" si="3"/>
        <v>100</v>
      </c>
      <c r="J37" s="63"/>
    </row>
    <row r="38" spans="1:10" ht="19.5" customHeight="1">
      <c r="A38" s="13" t="s">
        <v>217</v>
      </c>
      <c r="B38" s="12" t="s">
        <v>8</v>
      </c>
      <c r="C38" s="87">
        <f>C39+C40</f>
        <v>149.5</v>
      </c>
      <c r="D38" s="87">
        <f>D39+D40</f>
        <v>0</v>
      </c>
      <c r="E38" s="87">
        <f>E39+E40</f>
        <v>161</v>
      </c>
      <c r="F38" s="87">
        <f>F39+F40</f>
        <v>162.6</v>
      </c>
      <c r="G38" s="47">
        <f t="shared" si="2"/>
        <v>107.6923076923077</v>
      </c>
      <c r="H38" s="47"/>
      <c r="I38" s="47">
        <f t="shared" si="3"/>
        <v>100.99378881987577</v>
      </c>
      <c r="J38" s="63"/>
    </row>
    <row r="39" spans="1:10" ht="19.5" customHeight="1">
      <c r="A39" s="29" t="s">
        <v>215</v>
      </c>
      <c r="B39" s="12" t="s">
        <v>8</v>
      </c>
      <c r="C39" s="82">
        <f>'9 thang nam 2022'!C41</f>
        <v>54.4</v>
      </c>
      <c r="D39" s="82">
        <f>'9 thang nam 2022'!E41</f>
        <v>0</v>
      </c>
      <c r="E39" s="68">
        <f>36.9+11.5</f>
        <v>48.4</v>
      </c>
      <c r="F39" s="88">
        <v>40</v>
      </c>
      <c r="G39" s="47">
        <f t="shared" si="2"/>
        <v>88.97058823529412</v>
      </c>
      <c r="H39" s="47"/>
      <c r="I39" s="47">
        <f t="shared" si="3"/>
        <v>82.64462809917356</v>
      </c>
      <c r="J39" s="63"/>
    </row>
    <row r="40" spans="1:10" ht="19.5" customHeight="1">
      <c r="A40" s="13" t="s">
        <v>214</v>
      </c>
      <c r="B40" s="12" t="s">
        <v>8</v>
      </c>
      <c r="C40" s="82">
        <f>'9 thang nam 2022'!C42</f>
        <v>95.1</v>
      </c>
      <c r="D40" s="82">
        <f>'9 thang nam 2022'!E42</f>
        <v>0</v>
      </c>
      <c r="E40" s="68">
        <v>112.6</v>
      </c>
      <c r="F40" s="88">
        <v>122.6</v>
      </c>
      <c r="G40" s="47">
        <f t="shared" si="2"/>
        <v>118.40168243953732</v>
      </c>
      <c r="H40" s="47"/>
      <c r="I40" s="47">
        <f t="shared" si="3"/>
        <v>108.8809946714032</v>
      </c>
      <c r="J40" s="63"/>
    </row>
    <row r="41" spans="1:10" ht="19.5" customHeight="1">
      <c r="A41" s="13" t="s">
        <v>219</v>
      </c>
      <c r="B41" s="12" t="s">
        <v>8</v>
      </c>
      <c r="C41" s="87">
        <f>C42+C43</f>
        <v>79.5</v>
      </c>
      <c r="D41" s="87">
        <f>D42+D43</f>
        <v>0</v>
      </c>
      <c r="E41" s="87">
        <f>E42+E43</f>
        <v>89.7</v>
      </c>
      <c r="F41" s="87">
        <f>F42+F43</f>
        <v>89.7</v>
      </c>
      <c r="G41" s="47">
        <f aca="true" t="shared" si="4" ref="G41:G46">E41/C41*100</f>
        <v>112.83018867924528</v>
      </c>
      <c r="H41" s="47"/>
      <c r="I41" s="47">
        <f aca="true" t="shared" si="5" ref="I41:I49">F41/E41*100</f>
        <v>100</v>
      </c>
      <c r="J41" s="63"/>
    </row>
    <row r="42" spans="1:10" ht="19.5" customHeight="1">
      <c r="A42" s="29" t="s">
        <v>215</v>
      </c>
      <c r="B42" s="12" t="s">
        <v>8</v>
      </c>
      <c r="C42" s="82">
        <f>'9 thang nam 2022'!C44</f>
        <v>23</v>
      </c>
      <c r="D42" s="82">
        <f>'9 thang nam 2022'!E44</f>
        <v>0</v>
      </c>
      <c r="E42" s="68">
        <v>32.2</v>
      </c>
      <c r="F42" s="88">
        <v>18</v>
      </c>
      <c r="G42" s="47">
        <f t="shared" si="4"/>
        <v>140</v>
      </c>
      <c r="H42" s="47"/>
      <c r="I42" s="47">
        <f t="shared" si="5"/>
        <v>55.90062111801242</v>
      </c>
      <c r="J42" s="63"/>
    </row>
    <row r="43" spans="1:10" ht="19.5" customHeight="1">
      <c r="A43" s="13" t="s">
        <v>214</v>
      </c>
      <c r="B43" s="12" t="s">
        <v>8</v>
      </c>
      <c r="C43" s="82">
        <f>'9 thang nam 2022'!C45</f>
        <v>56.5</v>
      </c>
      <c r="D43" s="82">
        <f>'9 thang nam 2022'!E45</f>
        <v>0</v>
      </c>
      <c r="E43" s="68">
        <v>57.5</v>
      </c>
      <c r="F43" s="88">
        <v>71.7</v>
      </c>
      <c r="G43" s="47">
        <f t="shared" si="4"/>
        <v>101.76991150442478</v>
      </c>
      <c r="H43" s="47"/>
      <c r="I43" s="47">
        <f t="shared" si="5"/>
        <v>124.69565217391305</v>
      </c>
      <c r="J43" s="63"/>
    </row>
    <row r="44" spans="1:10" ht="19.5" customHeight="1">
      <c r="A44" s="13" t="s">
        <v>237</v>
      </c>
      <c r="B44" s="12" t="s">
        <v>8</v>
      </c>
      <c r="C44" s="87">
        <f>C45+C46</f>
        <v>185.2</v>
      </c>
      <c r="D44" s="87">
        <f>D45+D46</f>
        <v>0</v>
      </c>
      <c r="E44" s="87">
        <f>E45+E46</f>
        <v>165</v>
      </c>
      <c r="F44" s="87">
        <f>F45+F46</f>
        <v>169</v>
      </c>
      <c r="G44" s="47">
        <f t="shared" si="4"/>
        <v>89.09287257019439</v>
      </c>
      <c r="H44" s="47"/>
      <c r="I44" s="47">
        <f>F44/E44*100</f>
        <v>102.42424242424242</v>
      </c>
      <c r="J44" s="63"/>
    </row>
    <row r="45" spans="1:10" ht="19.5" customHeight="1">
      <c r="A45" s="29" t="s">
        <v>215</v>
      </c>
      <c r="B45" s="12" t="s">
        <v>8</v>
      </c>
      <c r="C45" s="82">
        <f>'9 thang nam 2022'!C47</f>
        <v>38.5</v>
      </c>
      <c r="D45" s="82">
        <f>'9 thang nam 2022'!E47</f>
        <v>0</v>
      </c>
      <c r="E45" s="68">
        <v>12.3</v>
      </c>
      <c r="F45" s="88">
        <v>9</v>
      </c>
      <c r="G45" s="47">
        <f t="shared" si="4"/>
        <v>31.948051948051948</v>
      </c>
      <c r="H45" s="47"/>
      <c r="I45" s="47">
        <f>F45/E45*100</f>
        <v>73.17073170731707</v>
      </c>
      <c r="J45" s="63"/>
    </row>
    <row r="46" spans="1:10" ht="19.5" customHeight="1">
      <c r="A46" s="13" t="s">
        <v>214</v>
      </c>
      <c r="B46" s="12" t="s">
        <v>8</v>
      </c>
      <c r="C46" s="82">
        <f>'9 thang nam 2022'!C48</f>
        <v>146.7</v>
      </c>
      <c r="D46" s="82">
        <f>'9 thang nam 2022'!E48</f>
        <v>0</v>
      </c>
      <c r="E46" s="68">
        <v>152.7</v>
      </c>
      <c r="F46" s="88">
        <v>160</v>
      </c>
      <c r="G46" s="47">
        <f t="shared" si="4"/>
        <v>104.08997955010224</v>
      </c>
      <c r="H46" s="47"/>
      <c r="I46" s="47">
        <f>F46/E46*100</f>
        <v>104.78061558611658</v>
      </c>
      <c r="J46" s="63"/>
    </row>
    <row r="47" spans="1:10" ht="19.5" customHeight="1">
      <c r="A47" s="13" t="s">
        <v>238</v>
      </c>
      <c r="B47" s="12" t="s">
        <v>8</v>
      </c>
      <c r="C47" s="87">
        <f>C48+C49</f>
        <v>0</v>
      </c>
      <c r="D47" s="87">
        <f>D48+D49</f>
        <v>0</v>
      </c>
      <c r="E47" s="87">
        <f>E48+E49</f>
        <v>45.5</v>
      </c>
      <c r="F47" s="87">
        <f>F48+F49</f>
        <v>46</v>
      </c>
      <c r="G47" s="47"/>
      <c r="H47" s="47"/>
      <c r="I47" s="47">
        <f>F47/E47*100</f>
        <v>101.0989010989011</v>
      </c>
      <c r="J47" s="63"/>
    </row>
    <row r="48" spans="1:10" ht="19.5" customHeight="1">
      <c r="A48" s="29" t="s">
        <v>215</v>
      </c>
      <c r="B48" s="12" t="s">
        <v>8</v>
      </c>
      <c r="C48" s="82">
        <f>'9 thang nam 2022'!C50</f>
        <v>0</v>
      </c>
      <c r="D48" s="82">
        <f>'9 thang nam 2022'!E50</f>
        <v>0</v>
      </c>
      <c r="E48" s="68">
        <v>1.5</v>
      </c>
      <c r="F48" s="88">
        <v>1</v>
      </c>
      <c r="G48" s="47"/>
      <c r="H48" s="47"/>
      <c r="I48" s="47">
        <f t="shared" si="5"/>
        <v>66.66666666666666</v>
      </c>
      <c r="J48" s="63"/>
    </row>
    <row r="49" spans="1:10" ht="19.5" customHeight="1">
      <c r="A49" s="14" t="s">
        <v>214</v>
      </c>
      <c r="B49" s="15" t="s">
        <v>8</v>
      </c>
      <c r="C49" s="84">
        <f>'9 thang nam 2022'!C51</f>
        <v>0</v>
      </c>
      <c r="D49" s="84">
        <f>'9 thang nam 2022'!E51</f>
        <v>0</v>
      </c>
      <c r="E49" s="86">
        <v>44</v>
      </c>
      <c r="F49" s="93">
        <v>45</v>
      </c>
      <c r="G49" s="48"/>
      <c r="H49" s="48"/>
      <c r="I49" s="48">
        <f t="shared" si="5"/>
        <v>102.27272727272727</v>
      </c>
      <c r="J49" s="62"/>
    </row>
    <row r="50" spans="1:10" ht="19.5" customHeight="1">
      <c r="A50" s="4" t="s">
        <v>220</v>
      </c>
      <c r="B50" s="1"/>
      <c r="C50" s="765"/>
      <c r="D50" s="766"/>
      <c r="E50" s="767"/>
      <c r="F50" s="768"/>
      <c r="G50" s="50"/>
      <c r="H50" s="50"/>
      <c r="I50" s="50"/>
      <c r="J50" s="61"/>
    </row>
    <row r="51" spans="1:10" ht="19.5" customHeight="1">
      <c r="A51" s="22" t="s">
        <v>16</v>
      </c>
      <c r="B51" s="11" t="s">
        <v>17</v>
      </c>
      <c r="C51" s="758">
        <f>'9 thang nam 2022'!C53</f>
        <v>59.2</v>
      </c>
      <c r="D51" s="758">
        <f>'9 thang nam 2022'!E53</f>
        <v>59</v>
      </c>
      <c r="E51" s="91">
        <v>60</v>
      </c>
      <c r="F51" s="92">
        <v>61</v>
      </c>
      <c r="G51" s="46">
        <f t="shared" si="0"/>
        <v>101.35135135135134</v>
      </c>
      <c r="H51" s="46">
        <f t="shared" si="1"/>
        <v>101.69491525423729</v>
      </c>
      <c r="I51" s="46">
        <f t="shared" si="1"/>
        <v>101.66666666666666</v>
      </c>
      <c r="J51" s="71"/>
    </row>
    <row r="52" spans="1:10" ht="19.5" customHeight="1">
      <c r="A52" s="23" t="s">
        <v>18</v>
      </c>
      <c r="B52" s="12" t="s">
        <v>17</v>
      </c>
      <c r="C52" s="82">
        <f>'9 thang nam 2022'!C54</f>
        <v>49.8</v>
      </c>
      <c r="D52" s="82">
        <f>'9 thang nam 2022'!E54</f>
        <v>52</v>
      </c>
      <c r="E52" s="68">
        <v>53</v>
      </c>
      <c r="F52" s="88">
        <v>53.5</v>
      </c>
      <c r="G52" s="47">
        <f t="shared" si="0"/>
        <v>106.42570281124499</v>
      </c>
      <c r="H52" s="47">
        <f t="shared" si="1"/>
        <v>101.92307692307692</v>
      </c>
      <c r="I52" s="47">
        <f t="shared" si="1"/>
        <v>100.9433962264151</v>
      </c>
      <c r="J52" s="63"/>
    </row>
    <row r="53" spans="1:10" ht="19.5" customHeight="1">
      <c r="A53" s="24" t="s">
        <v>440</v>
      </c>
      <c r="B53" s="15" t="s">
        <v>17</v>
      </c>
      <c r="C53" s="84">
        <f>'9 thang nam 2022'!C55</f>
        <v>56.4</v>
      </c>
      <c r="D53" s="84">
        <f>'9 thang nam 2022'!E55</f>
        <v>55</v>
      </c>
      <c r="E53" s="86">
        <v>62</v>
      </c>
      <c r="F53" s="814">
        <v>62.5</v>
      </c>
      <c r="G53" s="48">
        <f t="shared" si="0"/>
        <v>109.92907801418438</v>
      </c>
      <c r="H53" s="48">
        <f t="shared" si="1"/>
        <v>112.72727272727272</v>
      </c>
      <c r="I53" s="48">
        <f t="shared" si="1"/>
        <v>100.80645161290323</v>
      </c>
      <c r="J53" s="62"/>
    </row>
    <row r="54" spans="1:10" ht="19.5" customHeight="1">
      <c r="A54" s="4" t="s">
        <v>221</v>
      </c>
      <c r="B54" s="1"/>
      <c r="C54" s="41"/>
      <c r="D54" s="42"/>
      <c r="E54" s="25"/>
      <c r="F54" s="19"/>
      <c r="G54" s="50"/>
      <c r="H54" s="50"/>
      <c r="I54" s="50"/>
      <c r="J54" s="61"/>
    </row>
    <row r="55" spans="1:10" ht="19.5" customHeight="1">
      <c r="A55" s="10" t="s">
        <v>222</v>
      </c>
      <c r="B55" s="11" t="s">
        <v>19</v>
      </c>
      <c r="C55" s="355">
        <f>C56+C57</f>
        <v>2050</v>
      </c>
      <c r="D55" s="355">
        <f>D56+D57</f>
        <v>2050</v>
      </c>
      <c r="E55" s="355">
        <f>E56+E57</f>
        <v>2210</v>
      </c>
      <c r="F55" s="355">
        <f>F56+F57</f>
        <v>2050</v>
      </c>
      <c r="G55" s="46">
        <f t="shared" si="0"/>
        <v>107.8048780487805</v>
      </c>
      <c r="H55" s="46">
        <f t="shared" si="1"/>
        <v>107.8048780487805</v>
      </c>
      <c r="I55" s="46">
        <f t="shared" si="1"/>
        <v>92.76018099547511</v>
      </c>
      <c r="J55" s="72"/>
    </row>
    <row r="56" spans="1:10" ht="19.5" customHeight="1">
      <c r="A56" s="26" t="s">
        <v>52</v>
      </c>
      <c r="B56" s="12" t="s">
        <v>19</v>
      </c>
      <c r="C56" s="349">
        <f>'9 thang nam 2022'!C58</f>
        <v>2050</v>
      </c>
      <c r="D56" s="349">
        <f>'9 thang nam 2022'!E58</f>
        <v>2050</v>
      </c>
      <c r="E56" s="350">
        <v>1750</v>
      </c>
      <c r="F56" s="363">
        <v>1750</v>
      </c>
      <c r="G56" s="47">
        <f t="shared" si="0"/>
        <v>85.36585365853658</v>
      </c>
      <c r="H56" s="47">
        <f t="shared" si="1"/>
        <v>85.36585365853658</v>
      </c>
      <c r="I56" s="47">
        <f t="shared" si="1"/>
        <v>100</v>
      </c>
      <c r="J56" s="73"/>
    </row>
    <row r="57" spans="1:10" ht="19.5" customHeight="1">
      <c r="A57" s="26" t="s">
        <v>56</v>
      </c>
      <c r="B57" s="12" t="s">
        <v>19</v>
      </c>
      <c r="C57" s="349">
        <f>'9 thang nam 2022'!C59</f>
        <v>0</v>
      </c>
      <c r="D57" s="349">
        <f>'9 thang nam 2022'!E59</f>
        <v>0</v>
      </c>
      <c r="E57" s="350">
        <v>460</v>
      </c>
      <c r="F57" s="363">
        <v>300</v>
      </c>
      <c r="G57" s="47"/>
      <c r="H57" s="47"/>
      <c r="I57" s="47">
        <f t="shared" si="1"/>
        <v>65.21739130434783</v>
      </c>
      <c r="J57" s="73"/>
    </row>
    <row r="58" spans="1:10" ht="19.5" customHeight="1">
      <c r="A58" s="13" t="s">
        <v>223</v>
      </c>
      <c r="B58" s="12" t="s">
        <v>19</v>
      </c>
      <c r="C58" s="354">
        <f>C59+C60</f>
        <v>3250</v>
      </c>
      <c r="D58" s="354">
        <f>D59+D60</f>
        <v>3300</v>
      </c>
      <c r="E58" s="349">
        <f>E59+E60</f>
        <v>3350</v>
      </c>
      <c r="F58" s="349">
        <f>F59+F60</f>
        <v>3450</v>
      </c>
      <c r="G58" s="47">
        <f t="shared" si="0"/>
        <v>103.07692307692307</v>
      </c>
      <c r="H58" s="47">
        <f t="shared" si="1"/>
        <v>101.51515151515152</v>
      </c>
      <c r="I58" s="47">
        <f t="shared" si="1"/>
        <v>102.98507462686568</v>
      </c>
      <c r="J58" s="73"/>
    </row>
    <row r="59" spans="1:10" ht="19.5" customHeight="1">
      <c r="A59" s="26" t="s">
        <v>52</v>
      </c>
      <c r="B59" s="12" t="s">
        <v>19</v>
      </c>
      <c r="C59" s="349">
        <f>'9 thang nam 2022'!C61</f>
        <v>2450</v>
      </c>
      <c r="D59" s="349">
        <f>'9 thang nam 2022'!E61</f>
        <v>2500</v>
      </c>
      <c r="E59" s="351">
        <v>2530</v>
      </c>
      <c r="F59" s="351">
        <v>2600</v>
      </c>
      <c r="G59" s="47">
        <f t="shared" si="0"/>
        <v>103.26530612244898</v>
      </c>
      <c r="H59" s="47">
        <f t="shared" si="1"/>
        <v>101.2</v>
      </c>
      <c r="I59" s="47">
        <f t="shared" si="1"/>
        <v>102.76679841897234</v>
      </c>
      <c r="J59" s="73"/>
    </row>
    <row r="60" spans="1:10" ht="19.5" customHeight="1">
      <c r="A60" s="26" t="s">
        <v>56</v>
      </c>
      <c r="B60" s="12" t="s">
        <v>19</v>
      </c>
      <c r="C60" s="349">
        <f>'9 thang nam 2022'!C62</f>
        <v>800</v>
      </c>
      <c r="D60" s="349">
        <f>'9 thang nam 2022'!E62</f>
        <v>800</v>
      </c>
      <c r="E60" s="351">
        <v>820</v>
      </c>
      <c r="F60" s="351">
        <v>850</v>
      </c>
      <c r="G60" s="47">
        <f t="shared" si="0"/>
        <v>102.49999999999999</v>
      </c>
      <c r="H60" s="47">
        <f t="shared" si="1"/>
        <v>102.49999999999999</v>
      </c>
      <c r="I60" s="47">
        <f t="shared" si="1"/>
        <v>103.65853658536585</v>
      </c>
      <c r="J60" s="73"/>
    </row>
    <row r="61" spans="1:10" ht="19.5" customHeight="1">
      <c r="A61" s="305" t="s">
        <v>20</v>
      </c>
      <c r="B61" s="12" t="s">
        <v>19</v>
      </c>
      <c r="C61" s="349">
        <f>'9 thang nam 2022'!C63</f>
        <v>2390</v>
      </c>
      <c r="D61" s="349">
        <f>'9 thang nam 2022'!E63</f>
        <v>2400</v>
      </c>
      <c r="E61" s="350">
        <v>2400</v>
      </c>
      <c r="F61" s="363">
        <v>2500</v>
      </c>
      <c r="G61" s="47">
        <f t="shared" si="0"/>
        <v>100.418410041841</v>
      </c>
      <c r="H61" s="47">
        <f t="shared" si="1"/>
        <v>100</v>
      </c>
      <c r="I61" s="47">
        <f t="shared" si="1"/>
        <v>104.16666666666667</v>
      </c>
      <c r="J61" s="27"/>
    </row>
    <row r="62" spans="1:10" ht="19.5" customHeight="1">
      <c r="A62" s="13" t="s">
        <v>224</v>
      </c>
      <c r="B62" s="12" t="s">
        <v>21</v>
      </c>
      <c r="C62" s="354">
        <f>C63+C64</f>
        <v>23500</v>
      </c>
      <c r="D62" s="354">
        <f>D63+D64</f>
        <v>24500</v>
      </c>
      <c r="E62" s="354">
        <f>E63+E64</f>
        <v>24550</v>
      </c>
      <c r="F62" s="354">
        <f>F63+F64</f>
        <v>26600</v>
      </c>
      <c r="G62" s="47">
        <f t="shared" si="0"/>
        <v>104.46808510638297</v>
      </c>
      <c r="H62" s="47">
        <f t="shared" si="1"/>
        <v>100.20408163265306</v>
      </c>
      <c r="I62" s="47">
        <f t="shared" si="1"/>
        <v>108.35030549898168</v>
      </c>
      <c r="J62" s="73"/>
    </row>
    <row r="63" spans="1:10" ht="19.5" customHeight="1">
      <c r="A63" s="26" t="s">
        <v>52</v>
      </c>
      <c r="B63" s="12" t="s">
        <v>19</v>
      </c>
      <c r="C63" s="349">
        <f>'9 thang nam 2022'!C65</f>
        <v>9000</v>
      </c>
      <c r="D63" s="349">
        <f>'9 thang nam 2022'!E65</f>
        <v>9000</v>
      </c>
      <c r="E63" s="350">
        <v>9500</v>
      </c>
      <c r="F63" s="363">
        <v>9500</v>
      </c>
      <c r="G63" s="47">
        <f t="shared" si="0"/>
        <v>105.55555555555556</v>
      </c>
      <c r="H63" s="47">
        <f t="shared" si="1"/>
        <v>105.55555555555556</v>
      </c>
      <c r="I63" s="47">
        <f t="shared" si="1"/>
        <v>100</v>
      </c>
      <c r="J63" s="73"/>
    </row>
    <row r="64" spans="1:10" ht="19.5" customHeight="1">
      <c r="A64" s="26" t="s">
        <v>56</v>
      </c>
      <c r="B64" s="12" t="s">
        <v>19</v>
      </c>
      <c r="C64" s="349">
        <f>'9 thang nam 2022'!C66</f>
        <v>14500</v>
      </c>
      <c r="D64" s="349">
        <f>'9 thang nam 2022'!E66</f>
        <v>15500</v>
      </c>
      <c r="E64" s="350">
        <v>15050</v>
      </c>
      <c r="F64" s="363">
        <v>17100</v>
      </c>
      <c r="G64" s="47">
        <f t="shared" si="0"/>
        <v>103.79310344827586</v>
      </c>
      <c r="H64" s="47">
        <f t="shared" si="1"/>
        <v>97.09677419354838</v>
      </c>
      <c r="I64" s="47">
        <f t="shared" si="1"/>
        <v>113.62126245847175</v>
      </c>
      <c r="J64" s="73"/>
    </row>
    <row r="65" spans="1:10" ht="19.5" customHeight="1">
      <c r="A65" s="306" t="s">
        <v>53</v>
      </c>
      <c r="B65" s="12" t="s">
        <v>19</v>
      </c>
      <c r="C65" s="349">
        <f>'9 thang nam 2022'!C67</f>
        <v>1200</v>
      </c>
      <c r="D65" s="349">
        <f>'9 thang nam 2022'!E67</f>
        <v>1200</v>
      </c>
      <c r="E65" s="350">
        <v>1260</v>
      </c>
      <c r="F65" s="363">
        <v>1360</v>
      </c>
      <c r="G65" s="47">
        <f t="shared" si="0"/>
        <v>105</v>
      </c>
      <c r="H65" s="47">
        <f t="shared" si="1"/>
        <v>105</v>
      </c>
      <c r="I65" s="47">
        <f t="shared" si="1"/>
        <v>107.93650793650794</v>
      </c>
      <c r="J65" s="63"/>
    </row>
    <row r="66" spans="1:10" ht="19.5" customHeight="1">
      <c r="A66" s="13" t="s">
        <v>225</v>
      </c>
      <c r="B66" s="12" t="s">
        <v>21</v>
      </c>
      <c r="C66" s="349">
        <f>C67+C68</f>
        <v>330000</v>
      </c>
      <c r="D66" s="349">
        <f>D67+D68</f>
        <v>340000</v>
      </c>
      <c r="E66" s="349">
        <f>E67+E68</f>
        <v>342000</v>
      </c>
      <c r="F66" s="349">
        <f>F67+F68</f>
        <v>360000</v>
      </c>
      <c r="G66" s="47">
        <f t="shared" si="0"/>
        <v>103.63636363636364</v>
      </c>
      <c r="H66" s="47">
        <f t="shared" si="1"/>
        <v>100.58823529411765</v>
      </c>
      <c r="I66" s="47">
        <f t="shared" si="1"/>
        <v>105.26315789473684</v>
      </c>
      <c r="J66" s="74"/>
    </row>
    <row r="67" spans="1:10" ht="19.5" customHeight="1">
      <c r="A67" s="367" t="s">
        <v>239</v>
      </c>
      <c r="B67" s="368" t="s">
        <v>21</v>
      </c>
      <c r="C67" s="352">
        <f>'9 thang nam 2022'!C69</f>
        <v>300000</v>
      </c>
      <c r="D67" s="352">
        <f>'9 thang nam 2022'!E69</f>
        <v>310000</v>
      </c>
      <c r="E67" s="353">
        <v>310000</v>
      </c>
      <c r="F67" s="353">
        <v>325000</v>
      </c>
      <c r="G67" s="47">
        <f>E67/C67*100</f>
        <v>103.33333333333334</v>
      </c>
      <c r="H67" s="47">
        <f aca="true" t="shared" si="6" ref="H67:I71">E67/D67*100</f>
        <v>100</v>
      </c>
      <c r="I67" s="47">
        <f t="shared" si="6"/>
        <v>104.83870967741935</v>
      </c>
      <c r="J67" s="74"/>
    </row>
    <row r="68" spans="1:10" ht="19.5" customHeight="1">
      <c r="A68" s="367" t="s">
        <v>240</v>
      </c>
      <c r="B68" s="368" t="s">
        <v>21</v>
      </c>
      <c r="C68" s="352">
        <f>'9 thang nam 2022'!C70</f>
        <v>30000</v>
      </c>
      <c r="D68" s="352">
        <f>'9 thang nam 2022'!E70</f>
        <v>30000</v>
      </c>
      <c r="E68" s="353">
        <v>32000</v>
      </c>
      <c r="F68" s="353">
        <v>35000</v>
      </c>
      <c r="G68" s="47">
        <f>E68/C68*100</f>
        <v>106.66666666666667</v>
      </c>
      <c r="H68" s="47">
        <f t="shared" si="6"/>
        <v>106.66666666666667</v>
      </c>
      <c r="I68" s="47">
        <f t="shared" si="6"/>
        <v>109.375</v>
      </c>
      <c r="J68" s="74"/>
    </row>
    <row r="69" spans="1:10" ht="19.5" customHeight="1">
      <c r="A69" s="367" t="s">
        <v>241</v>
      </c>
      <c r="B69" s="368" t="s">
        <v>21</v>
      </c>
      <c r="C69" s="352">
        <f>'9 thang nam 2022'!C71</f>
        <v>0</v>
      </c>
      <c r="D69" s="352">
        <f>'9 thang nam 2022'!E71</f>
        <v>0</v>
      </c>
      <c r="E69" s="353">
        <v>10000</v>
      </c>
      <c r="F69" s="353">
        <v>10000</v>
      </c>
      <c r="G69" s="312"/>
      <c r="H69" s="312"/>
      <c r="I69" s="312">
        <f t="shared" si="6"/>
        <v>100</v>
      </c>
      <c r="J69" s="74"/>
    </row>
    <row r="70" spans="1:10" ht="19.5" customHeight="1">
      <c r="A70" s="367" t="s">
        <v>242</v>
      </c>
      <c r="B70" s="368" t="s">
        <v>21</v>
      </c>
      <c r="C70" s="352">
        <f>'9 thang nam 2022'!C72</f>
        <v>0</v>
      </c>
      <c r="D70" s="352">
        <f>'9 thang nam 2022'!E72</f>
        <v>0</v>
      </c>
      <c r="E70" s="353">
        <v>5000</v>
      </c>
      <c r="F70" s="353">
        <v>5000</v>
      </c>
      <c r="G70" s="312"/>
      <c r="H70" s="312"/>
      <c r="I70" s="312">
        <f t="shared" si="6"/>
        <v>100</v>
      </c>
      <c r="J70" s="74"/>
    </row>
    <row r="71" spans="1:10" ht="19.5" customHeight="1">
      <c r="A71" s="13" t="s">
        <v>243</v>
      </c>
      <c r="B71" s="12" t="s">
        <v>21</v>
      </c>
      <c r="C71" s="349">
        <f>'9 thang nam 2022'!C73</f>
        <v>0</v>
      </c>
      <c r="D71" s="349">
        <f>'9 thang nam 2022'!E73</f>
        <v>0</v>
      </c>
      <c r="E71" s="350">
        <v>220</v>
      </c>
      <c r="F71" s="350">
        <v>220</v>
      </c>
      <c r="G71" s="47"/>
      <c r="H71" s="47"/>
      <c r="I71" s="47">
        <f t="shared" si="6"/>
        <v>100</v>
      </c>
      <c r="J71" s="74"/>
    </row>
    <row r="72" spans="1:10" ht="19.5" customHeight="1">
      <c r="A72" s="13" t="s">
        <v>244</v>
      </c>
      <c r="B72" s="12" t="s">
        <v>22</v>
      </c>
      <c r="C72" s="349">
        <f>'9 thang nam 2022'!C74</f>
        <v>730</v>
      </c>
      <c r="D72" s="349">
        <f>'9 thang nam 2022'!E74</f>
        <v>730</v>
      </c>
      <c r="E72" s="350">
        <v>730</v>
      </c>
      <c r="F72" s="363">
        <v>730</v>
      </c>
      <c r="G72" s="47">
        <f t="shared" si="0"/>
        <v>100</v>
      </c>
      <c r="H72" s="47">
        <f t="shared" si="1"/>
        <v>100</v>
      </c>
      <c r="I72" s="47">
        <f t="shared" si="1"/>
        <v>100</v>
      </c>
      <c r="J72" s="63"/>
    </row>
    <row r="73" spans="1:10" ht="19.5" customHeight="1">
      <c r="A73" s="14" t="s">
        <v>23</v>
      </c>
      <c r="B73" s="15" t="s">
        <v>5</v>
      </c>
      <c r="C73" s="84">
        <f>'9 thang nam 2022'!C75</f>
        <v>36.5</v>
      </c>
      <c r="D73" s="84">
        <f>'9 thang nam 2022'!E75</f>
        <v>36.5</v>
      </c>
      <c r="E73" s="16">
        <v>36.5</v>
      </c>
      <c r="F73" s="17">
        <v>36.5</v>
      </c>
      <c r="G73" s="48">
        <f t="shared" si="0"/>
        <v>100</v>
      </c>
      <c r="H73" s="48">
        <f t="shared" si="1"/>
        <v>100</v>
      </c>
      <c r="I73" s="48">
        <f t="shared" si="1"/>
        <v>100</v>
      </c>
      <c r="J73" s="62"/>
    </row>
    <row r="74" spans="1:10" ht="19.5" customHeight="1">
      <c r="A74" s="4" t="s">
        <v>226</v>
      </c>
      <c r="B74" s="1"/>
      <c r="C74" s="41"/>
      <c r="D74" s="42"/>
      <c r="E74" s="25"/>
      <c r="F74" s="19"/>
      <c r="G74" s="50"/>
      <c r="H74" s="50"/>
      <c r="I74" s="50"/>
      <c r="J74" s="61"/>
    </row>
    <row r="75" spans="1:10" ht="19.5" customHeight="1">
      <c r="A75" s="10" t="s">
        <v>24</v>
      </c>
      <c r="B75" s="11" t="s">
        <v>8</v>
      </c>
      <c r="C75" s="758">
        <f>'9 thang nam 2022'!C77</f>
        <v>56045</v>
      </c>
      <c r="D75" s="758">
        <f>'9 thang nam 2022'!E77</f>
        <v>56045</v>
      </c>
      <c r="E75" s="91">
        <v>56045</v>
      </c>
      <c r="F75" s="91">
        <v>56045</v>
      </c>
      <c r="G75" s="46">
        <f t="shared" si="0"/>
        <v>100</v>
      </c>
      <c r="H75" s="46">
        <f t="shared" si="1"/>
        <v>100</v>
      </c>
      <c r="I75" s="46">
        <f t="shared" si="1"/>
        <v>100</v>
      </c>
      <c r="J75" s="71"/>
    </row>
    <row r="76" spans="1:10" ht="19.5" customHeight="1">
      <c r="A76" s="13" t="s">
        <v>25</v>
      </c>
      <c r="B76" s="12" t="s">
        <v>8</v>
      </c>
      <c r="C76" s="82">
        <f>'9 thang nam 2022'!C78</f>
        <v>7098.7</v>
      </c>
      <c r="D76" s="82">
        <f>'9 thang nam 2022'!E78</f>
        <v>7098.7</v>
      </c>
      <c r="E76" s="68">
        <v>7442.6</v>
      </c>
      <c r="F76" s="68">
        <v>7442.6</v>
      </c>
      <c r="G76" s="47">
        <f t="shared" si="0"/>
        <v>104.84454900192995</v>
      </c>
      <c r="H76" s="47">
        <f t="shared" si="1"/>
        <v>104.84454900192995</v>
      </c>
      <c r="I76" s="47">
        <f t="shared" si="1"/>
        <v>100</v>
      </c>
      <c r="J76" s="63"/>
    </row>
    <row r="77" spans="1:10" ht="19.5" customHeight="1">
      <c r="A77" s="29" t="s">
        <v>26</v>
      </c>
      <c r="B77" s="12" t="s">
        <v>8</v>
      </c>
      <c r="C77" s="82">
        <f>'9 thang nam 2022'!C79</f>
        <v>0</v>
      </c>
      <c r="D77" s="82">
        <f>'9 thang nam 2022'!E79</f>
        <v>1599.8</v>
      </c>
      <c r="E77" s="68">
        <v>1600</v>
      </c>
      <c r="F77" s="68">
        <v>1600</v>
      </c>
      <c r="G77" s="47"/>
      <c r="H77" s="47">
        <f t="shared" si="1"/>
        <v>100.01250156269535</v>
      </c>
      <c r="I77" s="47">
        <f t="shared" si="1"/>
        <v>100</v>
      </c>
      <c r="J77" s="28"/>
    </row>
    <row r="78" spans="1:10" ht="19.5" customHeight="1">
      <c r="A78" s="29" t="s">
        <v>27</v>
      </c>
      <c r="B78" s="12" t="s">
        <v>58</v>
      </c>
      <c r="C78" s="82">
        <f>'9 thang nam 2022'!C80</f>
        <v>10.2</v>
      </c>
      <c r="D78" s="82">
        <f>'9 thang nam 2022'!E80</f>
        <v>10.2</v>
      </c>
      <c r="E78" s="68">
        <v>10.5</v>
      </c>
      <c r="F78" s="68">
        <v>10.5</v>
      </c>
      <c r="G78" s="47">
        <f t="shared" si="0"/>
        <v>102.94117647058825</v>
      </c>
      <c r="H78" s="47">
        <f t="shared" si="1"/>
        <v>102.94117647058825</v>
      </c>
      <c r="I78" s="47">
        <f t="shared" si="1"/>
        <v>100</v>
      </c>
      <c r="J78" s="63"/>
    </row>
    <row r="79" spans="1:10" ht="19.5" customHeight="1">
      <c r="A79" s="29" t="s">
        <v>28</v>
      </c>
      <c r="B79" s="12" t="s">
        <v>8</v>
      </c>
      <c r="C79" s="82">
        <f>'9 thang nam 2022'!C81</f>
        <v>6500</v>
      </c>
      <c r="D79" s="82">
        <f>'9 thang nam 2022'!E81</f>
        <v>5500</v>
      </c>
      <c r="E79" s="88">
        <v>5500</v>
      </c>
      <c r="F79" s="88">
        <v>5500</v>
      </c>
      <c r="G79" s="47">
        <f t="shared" si="0"/>
        <v>84.61538461538461</v>
      </c>
      <c r="H79" s="47">
        <f t="shared" si="1"/>
        <v>100</v>
      </c>
      <c r="I79" s="47">
        <f t="shared" si="1"/>
        <v>100</v>
      </c>
      <c r="J79" s="63"/>
    </row>
    <row r="80" spans="1:10" ht="19.5" customHeight="1">
      <c r="A80" s="29" t="s">
        <v>29</v>
      </c>
      <c r="B80" s="12" t="s">
        <v>8</v>
      </c>
      <c r="C80" s="82">
        <f>'9 thang nam 2022'!C82</f>
        <v>6500</v>
      </c>
      <c r="D80" s="82">
        <f>'9 thang nam 2022'!E82</f>
        <v>5500</v>
      </c>
      <c r="E80" s="68">
        <v>5500</v>
      </c>
      <c r="F80" s="68">
        <v>5500</v>
      </c>
      <c r="G80" s="47">
        <f t="shared" si="0"/>
        <v>84.61538461538461</v>
      </c>
      <c r="H80" s="47">
        <f t="shared" si="1"/>
        <v>100</v>
      </c>
      <c r="I80" s="47">
        <f t="shared" si="1"/>
        <v>100</v>
      </c>
      <c r="J80" s="28"/>
    </row>
    <row r="81" spans="1:10" ht="19.5" customHeight="1">
      <c r="A81" s="305" t="s">
        <v>30</v>
      </c>
      <c r="B81" s="12" t="s">
        <v>8</v>
      </c>
      <c r="C81" s="82">
        <f>'9 thang nam 2022'!C83</f>
        <v>0</v>
      </c>
      <c r="D81" s="82">
        <f>'9 thang nam 2022'!E83</f>
        <v>0</v>
      </c>
      <c r="E81" s="68"/>
      <c r="F81" s="68"/>
      <c r="G81" s="47"/>
      <c r="H81" s="47"/>
      <c r="I81" s="47"/>
      <c r="J81" s="63"/>
    </row>
    <row r="82" spans="1:10" ht="19.5" customHeight="1">
      <c r="A82" s="29" t="s">
        <v>31</v>
      </c>
      <c r="B82" s="12" t="s">
        <v>8</v>
      </c>
      <c r="C82" s="82">
        <f>'9 thang nam 2022'!C84</f>
        <v>28000</v>
      </c>
      <c r="D82" s="82">
        <f>'9 thang nam 2022'!E84</f>
        <v>28000</v>
      </c>
      <c r="E82" s="68">
        <v>28000</v>
      </c>
      <c r="F82" s="68">
        <v>28000</v>
      </c>
      <c r="G82" s="47">
        <f t="shared" si="0"/>
        <v>100</v>
      </c>
      <c r="H82" s="47">
        <f t="shared" si="1"/>
        <v>100</v>
      </c>
      <c r="I82" s="47">
        <f t="shared" si="1"/>
        <v>100</v>
      </c>
      <c r="J82" s="63"/>
    </row>
    <row r="83" spans="1:10" ht="19.5" customHeight="1">
      <c r="A83" s="29" t="s">
        <v>32</v>
      </c>
      <c r="B83" s="12" t="s">
        <v>8</v>
      </c>
      <c r="C83" s="82">
        <f>'9 thang nam 2022'!C85</f>
        <v>500</v>
      </c>
      <c r="D83" s="82">
        <f>'9 thang nam 2022'!E85</f>
        <v>500</v>
      </c>
      <c r="E83" s="68">
        <v>500</v>
      </c>
      <c r="F83" s="68">
        <v>500</v>
      </c>
      <c r="G83" s="47">
        <f t="shared" si="0"/>
        <v>100</v>
      </c>
      <c r="H83" s="47">
        <f t="shared" si="1"/>
        <v>100</v>
      </c>
      <c r="I83" s="47">
        <f t="shared" si="1"/>
        <v>100</v>
      </c>
      <c r="J83" s="63"/>
    </row>
    <row r="84" spans="1:10" ht="19.5" customHeight="1">
      <c r="A84" s="305" t="s">
        <v>33</v>
      </c>
      <c r="B84" s="12" t="s">
        <v>8</v>
      </c>
      <c r="C84" s="82">
        <f>'9 thang nam 2022'!C86</f>
        <v>0</v>
      </c>
      <c r="D84" s="82">
        <f>'9 thang nam 2022'!E86</f>
        <v>0</v>
      </c>
      <c r="E84" s="68"/>
      <c r="F84" s="68"/>
      <c r="G84" s="47"/>
      <c r="H84" s="47"/>
      <c r="I84" s="47"/>
      <c r="J84" s="30"/>
    </row>
    <row r="85" spans="1:10" ht="19.5" customHeight="1">
      <c r="A85" s="29" t="s">
        <v>34</v>
      </c>
      <c r="B85" s="12" t="s">
        <v>8</v>
      </c>
      <c r="C85" s="82">
        <f>'9 thang nam 2022'!C87</f>
        <v>6756</v>
      </c>
      <c r="D85" s="82">
        <f>'9 thang nam 2022'!E87</f>
        <v>6756</v>
      </c>
      <c r="E85" s="88">
        <v>6830</v>
      </c>
      <c r="F85" s="88">
        <v>6830</v>
      </c>
      <c r="G85" s="47">
        <f t="shared" si="0"/>
        <v>101.09532267613972</v>
      </c>
      <c r="H85" s="47">
        <f t="shared" si="1"/>
        <v>101.09532267613972</v>
      </c>
      <c r="I85" s="47">
        <f t="shared" si="1"/>
        <v>100</v>
      </c>
      <c r="J85" s="63"/>
    </row>
    <row r="86" spans="1:10" ht="19.5" customHeight="1">
      <c r="A86" s="29" t="s">
        <v>32</v>
      </c>
      <c r="B86" s="12" t="s">
        <v>8</v>
      </c>
      <c r="C86" s="82">
        <f>'9 thang nam 2022'!C88</f>
        <v>6756</v>
      </c>
      <c r="D86" s="82">
        <f>'9 thang nam 2022'!E88</f>
        <v>6756</v>
      </c>
      <c r="E86" s="88">
        <v>6830</v>
      </c>
      <c r="F86" s="88">
        <v>6830</v>
      </c>
      <c r="G86" s="47">
        <f t="shared" si="0"/>
        <v>101.09532267613972</v>
      </c>
      <c r="H86" s="47">
        <f t="shared" si="1"/>
        <v>101.09532267613972</v>
      </c>
      <c r="I86" s="47">
        <f t="shared" si="1"/>
        <v>100</v>
      </c>
      <c r="J86" s="63"/>
    </row>
    <row r="87" spans="1:10" ht="19.5" customHeight="1">
      <c r="A87" s="56" t="s">
        <v>33</v>
      </c>
      <c r="B87" s="12" t="s">
        <v>8</v>
      </c>
      <c r="C87" s="82">
        <f>'9 thang nam 2022'!C89</f>
        <v>0</v>
      </c>
      <c r="D87" s="82">
        <f>'9 thang nam 2022'!E89</f>
        <v>0</v>
      </c>
      <c r="E87" s="88"/>
      <c r="F87" s="88"/>
      <c r="G87" s="47"/>
      <c r="H87" s="47"/>
      <c r="I87" s="47"/>
      <c r="J87" s="63"/>
    </row>
    <row r="88" spans="1:10" ht="19.5" customHeight="1">
      <c r="A88" s="29" t="s">
        <v>35</v>
      </c>
      <c r="B88" s="12" t="s">
        <v>8</v>
      </c>
      <c r="C88" s="82">
        <f>'9 thang nam 2022'!C90</f>
        <v>120</v>
      </c>
      <c r="D88" s="82">
        <f>'9 thang nam 2022'!E90</f>
        <v>100</v>
      </c>
      <c r="E88" s="68">
        <v>100</v>
      </c>
      <c r="F88" s="68">
        <v>100</v>
      </c>
      <c r="G88" s="47">
        <f t="shared" si="0"/>
        <v>83.33333333333334</v>
      </c>
      <c r="H88" s="47">
        <f t="shared" si="1"/>
        <v>100</v>
      </c>
      <c r="I88" s="47">
        <f t="shared" si="1"/>
        <v>100</v>
      </c>
      <c r="J88" s="63"/>
    </row>
    <row r="89" spans="1:10" ht="19.5" customHeight="1">
      <c r="A89" s="29" t="s">
        <v>36</v>
      </c>
      <c r="B89" s="12" t="s">
        <v>8</v>
      </c>
      <c r="C89" s="82">
        <f>'9 thang nam 2022'!C91</f>
        <v>6756</v>
      </c>
      <c r="D89" s="82">
        <f>'9 thang nam 2022'!E91</f>
        <v>6756</v>
      </c>
      <c r="E89" s="68">
        <v>6830</v>
      </c>
      <c r="F89" s="68">
        <v>6830</v>
      </c>
      <c r="G89" s="47">
        <f t="shared" si="0"/>
        <v>101.09532267613972</v>
      </c>
      <c r="H89" s="47">
        <f t="shared" si="1"/>
        <v>101.09532267613972</v>
      </c>
      <c r="I89" s="47">
        <f t="shared" si="1"/>
        <v>100</v>
      </c>
      <c r="J89" s="28"/>
    </row>
    <row r="90" spans="1:10" ht="19.5" customHeight="1">
      <c r="A90" s="29" t="s">
        <v>37</v>
      </c>
      <c r="B90" s="12" t="s">
        <v>59</v>
      </c>
      <c r="C90" s="82">
        <f>'9 thang nam 2022'!C92</f>
        <v>150</v>
      </c>
      <c r="D90" s="82">
        <f>'9 thang nam 2022'!E92</f>
        <v>150</v>
      </c>
      <c r="E90" s="88">
        <v>150</v>
      </c>
      <c r="F90" s="88">
        <v>150</v>
      </c>
      <c r="G90" s="47">
        <f t="shared" si="0"/>
        <v>100</v>
      </c>
      <c r="H90" s="47">
        <f t="shared" si="1"/>
        <v>100</v>
      </c>
      <c r="I90" s="47">
        <f t="shared" si="1"/>
        <v>100</v>
      </c>
      <c r="J90" s="63"/>
    </row>
    <row r="91" spans="1:10" ht="19.5" customHeight="1">
      <c r="A91" s="56" t="s">
        <v>38</v>
      </c>
      <c r="B91" s="12" t="s">
        <v>59</v>
      </c>
      <c r="C91" s="82">
        <f>'9 thang nam 2022'!C93</f>
        <v>0</v>
      </c>
      <c r="D91" s="82">
        <f>'9 thang nam 2022'!E93</f>
        <v>0</v>
      </c>
      <c r="E91" s="68"/>
      <c r="F91" s="68"/>
      <c r="G91" s="47"/>
      <c r="H91" s="47"/>
      <c r="I91" s="47"/>
      <c r="J91" s="63"/>
    </row>
    <row r="92" spans="1:10" ht="19.5" customHeight="1">
      <c r="A92" s="56" t="s">
        <v>39</v>
      </c>
      <c r="B92" s="12" t="s">
        <v>59</v>
      </c>
      <c r="C92" s="82">
        <f>'9 thang nam 2022'!C94</f>
        <v>150</v>
      </c>
      <c r="D92" s="82">
        <f>'9 thang nam 2022'!E94</f>
        <v>150</v>
      </c>
      <c r="E92" s="68">
        <v>150</v>
      </c>
      <c r="F92" s="68">
        <v>150</v>
      </c>
      <c r="G92" s="47">
        <f t="shared" si="0"/>
        <v>100</v>
      </c>
      <c r="H92" s="47">
        <f t="shared" si="1"/>
        <v>100</v>
      </c>
      <c r="I92" s="47">
        <f t="shared" si="1"/>
        <v>100</v>
      </c>
      <c r="J92" s="57"/>
    </row>
    <row r="93" spans="1:10" ht="19.5" customHeight="1">
      <c r="A93" s="29" t="s">
        <v>40</v>
      </c>
      <c r="B93" s="12" t="s">
        <v>41</v>
      </c>
      <c r="C93" s="82">
        <f>'9 thang nam 2022'!C95</f>
        <v>80</v>
      </c>
      <c r="D93" s="82">
        <f>'9 thang nam 2022'!E95</f>
        <v>80</v>
      </c>
      <c r="E93" s="68">
        <v>80</v>
      </c>
      <c r="F93" s="68">
        <v>80</v>
      </c>
      <c r="G93" s="47">
        <f t="shared" si="0"/>
        <v>100</v>
      </c>
      <c r="H93" s="47">
        <f t="shared" si="1"/>
        <v>100</v>
      </c>
      <c r="I93" s="47">
        <f t="shared" si="1"/>
        <v>100</v>
      </c>
      <c r="J93" s="74"/>
    </row>
    <row r="94" spans="1:10" ht="19.5" customHeight="1">
      <c r="A94" s="14" t="s">
        <v>42</v>
      </c>
      <c r="B94" s="15" t="s">
        <v>43</v>
      </c>
      <c r="C94" s="84">
        <f>'9 thang nam 2022'!C96</f>
        <v>83.4</v>
      </c>
      <c r="D94" s="84">
        <f>'9 thang nam 2022'!E96</f>
        <v>83.4</v>
      </c>
      <c r="E94" s="86">
        <v>83.4</v>
      </c>
      <c r="F94" s="86">
        <v>83.4</v>
      </c>
      <c r="G94" s="48">
        <f t="shared" si="0"/>
        <v>100</v>
      </c>
      <c r="H94" s="48">
        <f t="shared" si="1"/>
        <v>100</v>
      </c>
      <c r="I94" s="48">
        <f t="shared" si="1"/>
        <v>100</v>
      </c>
      <c r="J94" s="62"/>
    </row>
    <row r="95" spans="1:10" ht="19.5" customHeight="1">
      <c r="A95" s="4" t="s">
        <v>227</v>
      </c>
      <c r="B95" s="1"/>
      <c r="C95" s="41"/>
      <c r="D95" s="42"/>
      <c r="E95" s="25"/>
      <c r="F95" s="19"/>
      <c r="G95" s="50"/>
      <c r="H95" s="50"/>
      <c r="I95" s="50"/>
      <c r="J95" s="61"/>
    </row>
    <row r="96" spans="1:10" ht="19.5" customHeight="1">
      <c r="A96" s="10" t="s">
        <v>229</v>
      </c>
      <c r="B96" s="11" t="s">
        <v>8</v>
      </c>
      <c r="C96" s="90">
        <f>C97</f>
        <v>65</v>
      </c>
      <c r="D96" s="90">
        <f>D97</f>
        <v>65</v>
      </c>
      <c r="E96" s="90">
        <f>E97</f>
        <v>65</v>
      </c>
      <c r="F96" s="90">
        <f>F97</f>
        <v>65</v>
      </c>
      <c r="G96" s="46">
        <f aca="true" t="shared" si="7" ref="G96:G117">E96/C96*100</f>
        <v>100</v>
      </c>
      <c r="H96" s="46">
        <f aca="true" t="shared" si="8" ref="H96:I117">E96/D96*100</f>
        <v>100</v>
      </c>
      <c r="I96" s="46">
        <f t="shared" si="8"/>
        <v>100</v>
      </c>
      <c r="J96" s="71"/>
    </row>
    <row r="97" spans="1:10" ht="19.5" customHeight="1">
      <c r="A97" s="56" t="s">
        <v>44</v>
      </c>
      <c r="B97" s="12" t="s">
        <v>8</v>
      </c>
      <c r="C97" s="82">
        <f>'9 thang nam 2022'!C99</f>
        <v>65</v>
      </c>
      <c r="D97" s="82">
        <f>'9 thang nam 2022'!E99</f>
        <v>65</v>
      </c>
      <c r="E97" s="68">
        <v>65</v>
      </c>
      <c r="F97" s="94">
        <v>65</v>
      </c>
      <c r="G97" s="47">
        <f t="shared" si="7"/>
        <v>100</v>
      </c>
      <c r="H97" s="47">
        <f t="shared" si="8"/>
        <v>100</v>
      </c>
      <c r="I97" s="47">
        <f t="shared" si="8"/>
        <v>100</v>
      </c>
      <c r="J97" s="63"/>
    </row>
    <row r="98" spans="1:10" ht="19.5" customHeight="1">
      <c r="A98" s="306" t="s">
        <v>45</v>
      </c>
      <c r="B98" s="12" t="s">
        <v>46</v>
      </c>
      <c r="C98" s="82">
        <f>'9 thang nam 2022'!C100</f>
        <v>300</v>
      </c>
      <c r="D98" s="82">
        <f>'9 thang nam 2022'!E100</f>
        <v>300</v>
      </c>
      <c r="E98" s="68">
        <v>300</v>
      </c>
      <c r="F98" s="88">
        <v>300</v>
      </c>
      <c r="G98" s="47">
        <f t="shared" si="7"/>
        <v>100</v>
      </c>
      <c r="H98" s="47">
        <f t="shared" si="8"/>
        <v>100</v>
      </c>
      <c r="I98" s="47">
        <f t="shared" si="8"/>
        <v>100</v>
      </c>
      <c r="J98" s="31"/>
    </row>
    <row r="99" spans="1:10" ht="19.5" customHeight="1">
      <c r="A99" s="29" t="s">
        <v>230</v>
      </c>
      <c r="B99" s="12" t="s">
        <v>5</v>
      </c>
      <c r="C99" s="806">
        <f>C100+C102</f>
        <v>255</v>
      </c>
      <c r="D99" s="806">
        <f>D100+D102</f>
        <v>260</v>
      </c>
      <c r="E99" s="806">
        <f>E100+E102</f>
        <v>275</v>
      </c>
      <c r="F99" s="806">
        <f>F100+F102</f>
        <v>275</v>
      </c>
      <c r="G99" s="47">
        <f>E99/C99*100</f>
        <v>107.84313725490196</v>
      </c>
      <c r="H99" s="47">
        <f>E99/D99*100</f>
        <v>105.76923076923077</v>
      </c>
      <c r="I99" s="47">
        <f>F99/E99*100</f>
        <v>100</v>
      </c>
      <c r="J99" s="31"/>
    </row>
    <row r="100" spans="1:10" ht="19.5" customHeight="1">
      <c r="A100" s="13" t="s">
        <v>231</v>
      </c>
      <c r="B100" s="12" t="s">
        <v>5</v>
      </c>
      <c r="C100" s="807">
        <f>C101</f>
        <v>60</v>
      </c>
      <c r="D100" s="808">
        <f>'9 thang nam 2022'!E102</f>
        <v>60</v>
      </c>
      <c r="E100" s="807">
        <f>E101</f>
        <v>75</v>
      </c>
      <c r="F100" s="807">
        <f>F101</f>
        <v>75</v>
      </c>
      <c r="G100" s="47">
        <f t="shared" si="7"/>
        <v>125</v>
      </c>
      <c r="H100" s="47">
        <f t="shared" si="8"/>
        <v>125</v>
      </c>
      <c r="I100" s="47">
        <f t="shared" si="8"/>
        <v>100</v>
      </c>
      <c r="J100" s="63"/>
    </row>
    <row r="101" spans="1:10" ht="19.5" customHeight="1">
      <c r="A101" s="29" t="s">
        <v>47</v>
      </c>
      <c r="B101" s="12" t="s">
        <v>5</v>
      </c>
      <c r="C101" s="808">
        <f>'9 thang nam 2022'!C103</f>
        <v>60</v>
      </c>
      <c r="D101" s="808">
        <f>'9 thang nam 2022'!E103</f>
        <v>60</v>
      </c>
      <c r="E101" s="809">
        <v>75</v>
      </c>
      <c r="F101" s="810">
        <v>75</v>
      </c>
      <c r="G101" s="47">
        <f t="shared" si="7"/>
        <v>125</v>
      </c>
      <c r="H101" s="47">
        <f t="shared" si="8"/>
        <v>125</v>
      </c>
      <c r="I101" s="47">
        <f t="shared" si="8"/>
        <v>100</v>
      </c>
      <c r="J101" s="63"/>
    </row>
    <row r="102" spans="1:10" ht="19.5" customHeight="1">
      <c r="A102" s="13" t="s">
        <v>232</v>
      </c>
      <c r="B102" s="12" t="s">
        <v>5</v>
      </c>
      <c r="C102" s="807">
        <f>C103</f>
        <v>195</v>
      </c>
      <c r="D102" s="807">
        <f>D103</f>
        <v>200</v>
      </c>
      <c r="E102" s="807">
        <f>E103</f>
        <v>200</v>
      </c>
      <c r="F102" s="807">
        <f>F103</f>
        <v>200</v>
      </c>
      <c r="G102" s="47">
        <f t="shared" si="7"/>
        <v>102.56410256410255</v>
      </c>
      <c r="H102" s="47">
        <f t="shared" si="8"/>
        <v>100</v>
      </c>
      <c r="I102" s="47">
        <f t="shared" si="8"/>
        <v>100</v>
      </c>
      <c r="J102" s="63"/>
    </row>
    <row r="103" spans="1:10" ht="19.5" customHeight="1">
      <c r="A103" s="29" t="s">
        <v>48</v>
      </c>
      <c r="B103" s="12" t="s">
        <v>5</v>
      </c>
      <c r="C103" s="808">
        <f>'9 thang nam 2022'!C105</f>
        <v>195</v>
      </c>
      <c r="D103" s="808">
        <f>'9 thang nam 2022'!E105</f>
        <v>200</v>
      </c>
      <c r="E103" s="809">
        <v>200</v>
      </c>
      <c r="F103" s="810">
        <v>200</v>
      </c>
      <c r="G103" s="47">
        <f t="shared" si="7"/>
        <v>102.56410256410255</v>
      </c>
      <c r="H103" s="47">
        <f t="shared" si="8"/>
        <v>100</v>
      </c>
      <c r="I103" s="47">
        <f t="shared" si="8"/>
        <v>100</v>
      </c>
      <c r="J103" s="63"/>
    </row>
    <row r="104" spans="1:10" ht="36.75" customHeight="1">
      <c r="A104" s="32" t="s">
        <v>233</v>
      </c>
      <c r="B104" s="15" t="s">
        <v>41</v>
      </c>
      <c r="C104" s="84">
        <f>'9 thang nam 2022'!C106</f>
        <v>216.5</v>
      </c>
      <c r="D104" s="84">
        <f>'9 thang nam 2022'!E106</f>
        <v>217</v>
      </c>
      <c r="E104" s="86">
        <v>217</v>
      </c>
      <c r="F104" s="93">
        <v>218</v>
      </c>
      <c r="G104" s="48">
        <f t="shared" si="7"/>
        <v>100.2309468822171</v>
      </c>
      <c r="H104" s="48">
        <f t="shared" si="8"/>
        <v>100</v>
      </c>
      <c r="I104" s="48">
        <f t="shared" si="8"/>
        <v>100.46082949308757</v>
      </c>
      <c r="J104" s="62"/>
    </row>
    <row r="105" spans="1:10" ht="19.5" customHeight="1">
      <c r="A105" s="4" t="s">
        <v>228</v>
      </c>
      <c r="B105" s="5"/>
      <c r="C105" s="44"/>
      <c r="D105" s="45"/>
      <c r="E105" s="34"/>
      <c r="F105" s="33"/>
      <c r="G105" s="50"/>
      <c r="H105" s="50"/>
      <c r="I105" s="50"/>
      <c r="J105" s="35"/>
    </row>
    <row r="106" spans="1:10" ht="19.5" customHeight="1">
      <c r="A106" s="36" t="s">
        <v>54</v>
      </c>
      <c r="B106" s="1" t="s">
        <v>43</v>
      </c>
      <c r="C106" s="777">
        <f>'9 thang nam 2022'!C108</f>
        <v>79.4</v>
      </c>
      <c r="D106" s="777">
        <f>'9 thang nam 2022'!E108</f>
        <v>89.7</v>
      </c>
      <c r="E106" s="779">
        <v>91.11</v>
      </c>
      <c r="F106" s="779">
        <v>95</v>
      </c>
      <c r="G106" s="50">
        <f t="shared" si="7"/>
        <v>114.74811083123424</v>
      </c>
      <c r="H106" s="50">
        <f t="shared" si="8"/>
        <v>101.57190635451505</v>
      </c>
      <c r="I106" s="50">
        <f t="shared" si="8"/>
        <v>104.26956426297882</v>
      </c>
      <c r="J106" s="37"/>
    </row>
    <row r="107" spans="1:10" ht="19.5" customHeight="1">
      <c r="A107" s="753" t="s">
        <v>425</v>
      </c>
      <c r="B107" s="11" t="s">
        <v>43</v>
      </c>
      <c r="C107" s="788">
        <f>'9 thang nam 2022'!C109</f>
        <v>100</v>
      </c>
      <c r="D107" s="788">
        <f>'9 thang nam 2022'!E109</f>
        <v>100</v>
      </c>
      <c r="E107" s="789">
        <v>100</v>
      </c>
      <c r="F107" s="790">
        <v>100</v>
      </c>
      <c r="G107" s="46">
        <f t="shared" si="7"/>
        <v>100</v>
      </c>
      <c r="H107" s="46">
        <f t="shared" si="8"/>
        <v>100</v>
      </c>
      <c r="I107" s="46">
        <f t="shared" si="8"/>
        <v>100</v>
      </c>
      <c r="J107" s="759"/>
    </row>
    <row r="108" spans="1:10" ht="19.5" customHeight="1">
      <c r="A108" s="56" t="s">
        <v>416</v>
      </c>
      <c r="B108" s="12" t="s">
        <v>43</v>
      </c>
      <c r="C108" s="783">
        <f>'9 thang nam 2022'!C110</f>
        <v>82</v>
      </c>
      <c r="D108" s="783">
        <f>'9 thang nam 2022'!E110</f>
        <v>86.7</v>
      </c>
      <c r="E108" s="55">
        <v>83</v>
      </c>
      <c r="F108" s="785">
        <v>90</v>
      </c>
      <c r="G108" s="47">
        <f t="shared" si="7"/>
        <v>101.21951219512195</v>
      </c>
      <c r="H108" s="47">
        <f t="shared" si="8"/>
        <v>95.73241061130334</v>
      </c>
      <c r="I108" s="47">
        <f t="shared" si="8"/>
        <v>108.43373493975903</v>
      </c>
      <c r="J108" s="38"/>
    </row>
    <row r="109" spans="1:10" ht="19.5" customHeight="1">
      <c r="A109" s="56" t="s">
        <v>417</v>
      </c>
      <c r="B109" s="12" t="s">
        <v>43</v>
      </c>
      <c r="C109" s="783">
        <f>'9 thang nam 2022'!C111</f>
        <v>100</v>
      </c>
      <c r="D109" s="783">
        <f>'9 thang nam 2022'!E111</f>
        <v>100</v>
      </c>
      <c r="E109" s="55">
        <v>100</v>
      </c>
      <c r="F109" s="55">
        <v>100</v>
      </c>
      <c r="G109" s="47">
        <f t="shared" si="7"/>
        <v>100</v>
      </c>
      <c r="H109" s="47">
        <f t="shared" si="8"/>
        <v>100</v>
      </c>
      <c r="I109" s="47">
        <f t="shared" si="8"/>
        <v>100</v>
      </c>
      <c r="J109" s="38"/>
    </row>
    <row r="110" spans="1:10" ht="19.5" customHeight="1">
      <c r="A110" s="56" t="s">
        <v>418</v>
      </c>
      <c r="B110" s="12" t="s">
        <v>43</v>
      </c>
      <c r="C110" s="783">
        <f>'9 thang nam 2022'!C112</f>
        <v>95</v>
      </c>
      <c r="D110" s="783">
        <f>'9 thang nam 2022'!E112</f>
        <v>97.1</v>
      </c>
      <c r="E110" s="55">
        <v>97.1</v>
      </c>
      <c r="F110" s="55">
        <v>97.95</v>
      </c>
      <c r="G110" s="47">
        <f t="shared" si="7"/>
        <v>102.21052631578947</v>
      </c>
      <c r="H110" s="47">
        <f t="shared" si="8"/>
        <v>100</v>
      </c>
      <c r="I110" s="47">
        <f t="shared" si="8"/>
        <v>100.87538619979404</v>
      </c>
      <c r="J110" s="38"/>
    </row>
    <row r="111" spans="1:10" ht="19.5" customHeight="1">
      <c r="A111" s="56" t="s">
        <v>419</v>
      </c>
      <c r="B111" s="12" t="s">
        <v>43</v>
      </c>
      <c r="C111" s="783">
        <f>'9 thang nam 2022'!C113</f>
        <v>100</v>
      </c>
      <c r="D111" s="783">
        <f>'9 thang nam 2022'!E113</f>
        <v>100</v>
      </c>
      <c r="E111" s="55">
        <v>100</v>
      </c>
      <c r="F111" s="55">
        <v>100</v>
      </c>
      <c r="G111" s="47">
        <f t="shared" si="7"/>
        <v>100</v>
      </c>
      <c r="H111" s="47">
        <f t="shared" si="8"/>
        <v>100</v>
      </c>
      <c r="I111" s="47">
        <f t="shared" si="8"/>
        <v>100</v>
      </c>
      <c r="J111" s="39"/>
    </row>
    <row r="112" spans="1:10" ht="19.5" customHeight="1">
      <c r="A112" s="56" t="s">
        <v>420</v>
      </c>
      <c r="B112" s="12" t="s">
        <v>43</v>
      </c>
      <c r="C112" s="783">
        <f>'9 thang nam 2022'!C114</f>
        <v>100</v>
      </c>
      <c r="D112" s="783">
        <f>'9 thang nam 2022'!E114</f>
        <v>100</v>
      </c>
      <c r="E112" s="55">
        <v>98</v>
      </c>
      <c r="F112" s="55">
        <v>99</v>
      </c>
      <c r="G112" s="47">
        <f t="shared" si="7"/>
        <v>98</v>
      </c>
      <c r="H112" s="47">
        <f t="shared" si="8"/>
        <v>98</v>
      </c>
      <c r="I112" s="47">
        <f t="shared" si="8"/>
        <v>101.0204081632653</v>
      </c>
      <c r="J112" s="39"/>
    </row>
    <row r="113" spans="1:10" ht="19.5" customHeight="1">
      <c r="A113" s="56" t="s">
        <v>421</v>
      </c>
      <c r="B113" s="12" t="s">
        <v>43</v>
      </c>
      <c r="C113" s="783">
        <f>'9 thang nam 2022'!C115</f>
        <v>82</v>
      </c>
      <c r="D113" s="783">
        <f>'9 thang nam 2022'!E115</f>
        <v>86.7</v>
      </c>
      <c r="E113" s="55">
        <v>90.1</v>
      </c>
      <c r="F113" s="55">
        <v>92</v>
      </c>
      <c r="G113" s="47">
        <f t="shared" si="7"/>
        <v>109.87804878048779</v>
      </c>
      <c r="H113" s="47">
        <f t="shared" si="8"/>
        <v>103.92156862745097</v>
      </c>
      <c r="I113" s="47">
        <f t="shared" si="8"/>
        <v>102.10876803551609</v>
      </c>
      <c r="J113" s="39"/>
    </row>
    <row r="114" spans="1:10" ht="19.5" customHeight="1">
      <c r="A114" s="56" t="s">
        <v>422</v>
      </c>
      <c r="B114" s="12" t="s">
        <v>43</v>
      </c>
      <c r="C114" s="783">
        <f>'9 thang nam 2022'!C116</f>
        <v>72.3</v>
      </c>
      <c r="D114" s="783">
        <f>'9 thang nam 2022'!E116</f>
        <v>73.5</v>
      </c>
      <c r="E114" s="55">
        <v>86</v>
      </c>
      <c r="F114" s="55">
        <v>90</v>
      </c>
      <c r="G114" s="47">
        <f>E114/C114*100</f>
        <v>118.94882434301522</v>
      </c>
      <c r="H114" s="47">
        <f>E114/D114*100</f>
        <v>117.00680272108843</v>
      </c>
      <c r="I114" s="47">
        <f>F114/E114*100</f>
        <v>104.65116279069768</v>
      </c>
      <c r="J114" s="39"/>
    </row>
    <row r="115" spans="1:10" ht="19.5" customHeight="1">
      <c r="A115" s="56" t="s">
        <v>423</v>
      </c>
      <c r="B115" s="12" t="s">
        <v>43</v>
      </c>
      <c r="C115" s="783">
        <f>'9 thang nam 2022'!C117</f>
        <v>50.1</v>
      </c>
      <c r="D115" s="783">
        <f>'9 thang nam 2022'!E117</f>
        <v>71.8</v>
      </c>
      <c r="E115" s="55">
        <v>80.7</v>
      </c>
      <c r="F115" s="786">
        <v>90</v>
      </c>
      <c r="G115" s="47">
        <f t="shared" si="7"/>
        <v>161.07784431137725</v>
      </c>
      <c r="H115" s="47">
        <f t="shared" si="8"/>
        <v>112.39554317548748</v>
      </c>
      <c r="I115" s="47">
        <f t="shared" si="8"/>
        <v>111.52416356877323</v>
      </c>
      <c r="J115" s="63"/>
    </row>
    <row r="116" spans="1:10" ht="19.5" customHeight="1">
      <c r="A116" s="56" t="s">
        <v>424</v>
      </c>
      <c r="B116" s="12" t="s">
        <v>43</v>
      </c>
      <c r="C116" s="783">
        <f>'9 thang nam 2022'!C118</f>
        <v>42.1</v>
      </c>
      <c r="D116" s="783">
        <f>'9 thang nam 2022'!E118</f>
        <v>79.6</v>
      </c>
      <c r="E116" s="55">
        <v>81.9</v>
      </c>
      <c r="F116" s="786">
        <v>90</v>
      </c>
      <c r="G116" s="47">
        <f t="shared" si="7"/>
        <v>194.53681710213777</v>
      </c>
      <c r="H116" s="47">
        <f t="shared" si="8"/>
        <v>102.88944723618091</v>
      </c>
      <c r="I116" s="47">
        <f t="shared" si="8"/>
        <v>109.89010989010988</v>
      </c>
      <c r="J116" s="63"/>
    </row>
    <row r="117" spans="1:10" ht="19.5" customHeight="1" thickBot="1">
      <c r="A117" s="40" t="s">
        <v>55</v>
      </c>
      <c r="B117" s="80" t="s">
        <v>43</v>
      </c>
      <c r="C117" s="96">
        <f>'9 thang nam 2022'!C119</f>
        <v>100</v>
      </c>
      <c r="D117" s="96">
        <f>'9 thang nam 2022'!E119</f>
        <v>100</v>
      </c>
      <c r="E117" s="95">
        <v>100</v>
      </c>
      <c r="F117" s="95">
        <v>100</v>
      </c>
      <c r="G117" s="51">
        <f t="shared" si="7"/>
        <v>100</v>
      </c>
      <c r="H117" s="51">
        <f t="shared" si="8"/>
        <v>100</v>
      </c>
      <c r="I117" s="51">
        <f t="shared" si="8"/>
        <v>100</v>
      </c>
      <c r="J117" s="64"/>
    </row>
    <row r="118" ht="13.5" thickTop="1"/>
    <row r="119" spans="6:10" ht="18" customHeight="1">
      <c r="F119" s="824"/>
      <c r="G119" s="824"/>
      <c r="H119" s="824"/>
      <c r="I119" s="824"/>
      <c r="J119" s="824"/>
    </row>
    <row r="120" spans="6:10" ht="18" customHeight="1">
      <c r="F120" s="816"/>
      <c r="G120" s="816"/>
      <c r="H120" s="816"/>
      <c r="I120" s="816"/>
      <c r="J120" s="816"/>
    </row>
    <row r="121" spans="6:10" ht="18" customHeight="1">
      <c r="F121" s="65"/>
      <c r="G121" s="65"/>
      <c r="H121" s="65"/>
      <c r="I121" s="65"/>
      <c r="J121" s="65"/>
    </row>
    <row r="126" spans="6:10" ht="16.5">
      <c r="F126" s="816"/>
      <c r="G126" s="816"/>
      <c r="H126" s="816"/>
      <c r="I126" s="816"/>
      <c r="J126" s="816"/>
    </row>
  </sheetData>
  <sheetProtection selectLockedCells="1"/>
  <mergeCells count="13">
    <mergeCell ref="A2:J2"/>
    <mergeCell ref="A3:J3"/>
    <mergeCell ref="A1:J1"/>
    <mergeCell ref="J5:J6"/>
    <mergeCell ref="F119:J119"/>
    <mergeCell ref="F120:J120"/>
    <mergeCell ref="F126:J126"/>
    <mergeCell ref="A5:A6"/>
    <mergeCell ref="B5:B6"/>
    <mergeCell ref="C5:C6"/>
    <mergeCell ref="D5:E5"/>
    <mergeCell ref="F5:F6"/>
    <mergeCell ref="G5:I5"/>
  </mergeCells>
  <printOptions/>
  <pageMargins left="0.31496062992126" right="0.31496062992126" top="0.354330708661417" bottom="0.354330708661417" header="0.31496062992126" footer="0.314960629921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C4" sqref="C4"/>
    </sheetView>
  </sheetViews>
  <sheetFormatPr defaultColWidth="20.57421875" defaultRowHeight="12.75"/>
  <cols>
    <col min="1" max="1" width="5.57421875" style="282" customWidth="1"/>
    <col min="2" max="2" width="21.28125" style="487" customWidth="1"/>
    <col min="3" max="3" width="17.8515625" style="282" customWidth="1"/>
    <col min="4" max="4" width="9.140625" style="282" customWidth="1"/>
    <col min="5" max="5" width="12.28125" style="488" customWidth="1"/>
    <col min="6" max="6" width="12.28125" style="282" customWidth="1"/>
    <col min="7" max="7" width="11.28125" style="282" customWidth="1"/>
    <col min="8" max="8" width="11.57421875" style="488" customWidth="1"/>
    <col min="9" max="9" width="13.8515625" style="488" customWidth="1"/>
    <col min="10" max="10" width="12.28125" style="282" customWidth="1"/>
    <col min="11" max="11" width="13.421875" style="282" customWidth="1"/>
    <col min="12" max="16384" width="20.57421875" style="271" customWidth="1"/>
  </cols>
  <sheetData>
    <row r="1" spans="1:11" ht="36" customHeight="1">
      <c r="A1" s="883" t="s">
        <v>266</v>
      </c>
      <c r="B1" s="883"/>
      <c r="C1" s="865" t="s">
        <v>267</v>
      </c>
      <c r="D1" s="865"/>
      <c r="E1" s="865"/>
      <c r="F1" s="865"/>
      <c r="G1" s="865"/>
      <c r="H1" s="865"/>
      <c r="I1" s="865"/>
      <c r="J1" s="884"/>
      <c r="K1" s="884"/>
    </row>
    <row r="2" spans="2:11" ht="15.75">
      <c r="B2" s="486"/>
      <c r="C2" s="865" t="s">
        <v>268</v>
      </c>
      <c r="D2" s="865"/>
      <c r="E2" s="865"/>
      <c r="F2" s="865"/>
      <c r="G2" s="865"/>
      <c r="H2" s="865"/>
      <c r="I2" s="865"/>
      <c r="J2" s="885"/>
      <c r="K2" s="885"/>
    </row>
    <row r="3" spans="3:11" ht="15.75">
      <c r="C3" s="880" t="s">
        <v>432</v>
      </c>
      <c r="D3" s="880"/>
      <c r="E3" s="880"/>
      <c r="F3" s="880"/>
      <c r="G3" s="880"/>
      <c r="H3" s="880"/>
      <c r="I3" s="880"/>
      <c r="J3" s="881"/>
      <c r="K3" s="881"/>
    </row>
    <row r="4" spans="7:11" ht="16.5" thickBot="1">
      <c r="G4" s="489"/>
      <c r="H4" s="489"/>
      <c r="I4" s="489"/>
      <c r="J4" s="881"/>
      <c r="K4" s="881"/>
    </row>
    <row r="5" spans="1:11" s="59" customFormat="1" ht="95.25" thickBot="1">
      <c r="A5" s="490" t="s">
        <v>252</v>
      </c>
      <c r="B5" s="491" t="s">
        <v>269</v>
      </c>
      <c r="C5" s="491" t="s">
        <v>254</v>
      </c>
      <c r="D5" s="491" t="s">
        <v>270</v>
      </c>
      <c r="E5" s="491" t="s">
        <v>271</v>
      </c>
      <c r="F5" s="491" t="s">
        <v>272</v>
      </c>
      <c r="G5" s="491" t="s">
        <v>273</v>
      </c>
      <c r="H5" s="491" t="s">
        <v>257</v>
      </c>
      <c r="I5" s="492" t="s">
        <v>258</v>
      </c>
      <c r="J5" s="491" t="s">
        <v>274</v>
      </c>
      <c r="K5" s="493" t="s">
        <v>260</v>
      </c>
    </row>
    <row r="6" spans="1:11" s="59" customFormat="1" ht="15.75">
      <c r="A6" s="490" t="s">
        <v>85</v>
      </c>
      <c r="B6" s="491" t="s">
        <v>115</v>
      </c>
      <c r="C6" s="491" t="s">
        <v>261</v>
      </c>
      <c r="D6" s="491" t="s">
        <v>262</v>
      </c>
      <c r="E6" s="491">
        <v>1</v>
      </c>
      <c r="F6" s="491">
        <v>2</v>
      </c>
      <c r="G6" s="527" t="s">
        <v>116</v>
      </c>
      <c r="H6" s="491">
        <v>4</v>
      </c>
      <c r="I6" s="528" t="s">
        <v>264</v>
      </c>
      <c r="J6" s="491">
        <v>6</v>
      </c>
      <c r="K6" s="529" t="s">
        <v>275</v>
      </c>
    </row>
    <row r="7" spans="1:11" s="330" customFormat="1" ht="19.5" customHeight="1">
      <c r="A7" s="523" t="s">
        <v>280</v>
      </c>
      <c r="B7" s="524" t="s">
        <v>276</v>
      </c>
      <c r="C7" s="196"/>
      <c r="D7" s="196"/>
      <c r="E7" s="196"/>
      <c r="F7" s="196"/>
      <c r="G7" s="525">
        <f>SUM(G8:G49)</f>
        <v>0</v>
      </c>
      <c r="H7" s="525"/>
      <c r="I7" s="525">
        <f>SUM(I8:I49)</f>
        <v>0</v>
      </c>
      <c r="J7" s="525"/>
      <c r="K7" s="525">
        <f>SUM(K8:K49)</f>
        <v>0</v>
      </c>
    </row>
    <row r="8" spans="1:11" s="497" customFormat="1" ht="19.5" customHeight="1">
      <c r="A8" s="494">
        <v>1</v>
      </c>
      <c r="B8" s="495"/>
      <c r="C8" s="496"/>
      <c r="D8" s="496"/>
      <c r="E8" s="530"/>
      <c r="F8" s="530"/>
      <c r="G8" s="540">
        <f>E8*F8</f>
        <v>0</v>
      </c>
      <c r="H8" s="530"/>
      <c r="I8" s="540">
        <f>G8*H8/100</f>
        <v>0</v>
      </c>
      <c r="J8" s="530"/>
      <c r="K8" s="540">
        <f>I8*J8/100</f>
        <v>0</v>
      </c>
    </row>
    <row r="9" spans="1:11" s="497" customFormat="1" ht="19.5" customHeight="1">
      <c r="A9" s="498">
        <v>2</v>
      </c>
      <c r="B9" s="499"/>
      <c r="C9" s="500"/>
      <c r="D9" s="500"/>
      <c r="E9" s="531"/>
      <c r="F9" s="531"/>
      <c r="G9" s="541">
        <f aca="true" t="shared" si="0" ref="G9:G49">E9*F9</f>
        <v>0</v>
      </c>
      <c r="H9" s="531"/>
      <c r="I9" s="541">
        <f aca="true" t="shared" si="1" ref="I9:I49">G9*H9/100</f>
        <v>0</v>
      </c>
      <c r="J9" s="531"/>
      <c r="K9" s="541">
        <f aca="true" t="shared" si="2" ref="K9:K49">I9*J9/100</f>
        <v>0</v>
      </c>
    </row>
    <row r="10" spans="1:11" s="497" customFormat="1" ht="19.5" customHeight="1">
      <c r="A10" s="498">
        <v>3</v>
      </c>
      <c r="B10" s="499"/>
      <c r="C10" s="500"/>
      <c r="D10" s="500"/>
      <c r="E10" s="531"/>
      <c r="F10" s="531"/>
      <c r="G10" s="541">
        <f t="shared" si="0"/>
        <v>0</v>
      </c>
      <c r="H10" s="531"/>
      <c r="I10" s="541">
        <f t="shared" si="1"/>
        <v>0</v>
      </c>
      <c r="J10" s="531"/>
      <c r="K10" s="541">
        <f t="shared" si="2"/>
        <v>0</v>
      </c>
    </row>
    <row r="11" spans="1:11" s="497" customFormat="1" ht="19.5" customHeight="1">
      <c r="A11" s="498">
        <v>4</v>
      </c>
      <c r="B11" s="499"/>
      <c r="C11" s="500"/>
      <c r="D11" s="500"/>
      <c r="E11" s="531"/>
      <c r="F11" s="531"/>
      <c r="G11" s="541">
        <f t="shared" si="0"/>
        <v>0</v>
      </c>
      <c r="H11" s="531"/>
      <c r="I11" s="541">
        <f t="shared" si="1"/>
        <v>0</v>
      </c>
      <c r="J11" s="531"/>
      <c r="K11" s="541">
        <f t="shared" si="2"/>
        <v>0</v>
      </c>
    </row>
    <row r="12" spans="1:11" s="497" customFormat="1" ht="19.5" customHeight="1">
      <c r="A12" s="498">
        <v>5</v>
      </c>
      <c r="B12" s="499"/>
      <c r="C12" s="500"/>
      <c r="D12" s="500"/>
      <c r="E12" s="531"/>
      <c r="F12" s="531"/>
      <c r="G12" s="541">
        <f t="shared" si="0"/>
        <v>0</v>
      </c>
      <c r="H12" s="531"/>
      <c r="I12" s="541">
        <f t="shared" si="1"/>
        <v>0</v>
      </c>
      <c r="J12" s="531"/>
      <c r="K12" s="541">
        <f t="shared" si="2"/>
        <v>0</v>
      </c>
    </row>
    <row r="13" spans="1:11" s="497" customFormat="1" ht="19.5" customHeight="1">
      <c r="A13" s="498">
        <v>6</v>
      </c>
      <c r="B13" s="499"/>
      <c r="C13" s="500"/>
      <c r="D13" s="500"/>
      <c r="E13" s="531"/>
      <c r="F13" s="531"/>
      <c r="G13" s="541">
        <f t="shared" si="0"/>
        <v>0</v>
      </c>
      <c r="H13" s="531"/>
      <c r="I13" s="541">
        <f t="shared" si="1"/>
        <v>0</v>
      </c>
      <c r="J13" s="531"/>
      <c r="K13" s="541">
        <f t="shared" si="2"/>
        <v>0</v>
      </c>
    </row>
    <row r="14" spans="1:11" s="497" customFormat="1" ht="19.5" customHeight="1">
      <c r="A14" s="498">
        <v>7</v>
      </c>
      <c r="B14" s="499"/>
      <c r="C14" s="500"/>
      <c r="D14" s="500"/>
      <c r="E14" s="531"/>
      <c r="F14" s="531"/>
      <c r="G14" s="541">
        <f t="shared" si="0"/>
        <v>0</v>
      </c>
      <c r="H14" s="531"/>
      <c r="I14" s="541">
        <f t="shared" si="1"/>
        <v>0</v>
      </c>
      <c r="J14" s="531"/>
      <c r="K14" s="541">
        <f t="shared" si="2"/>
        <v>0</v>
      </c>
    </row>
    <row r="15" spans="1:11" s="497" customFormat="1" ht="19.5" customHeight="1">
      <c r="A15" s="498">
        <v>8</v>
      </c>
      <c r="B15" s="499"/>
      <c r="C15" s="500"/>
      <c r="D15" s="500"/>
      <c r="E15" s="531"/>
      <c r="F15" s="531"/>
      <c r="G15" s="541">
        <f t="shared" si="0"/>
        <v>0</v>
      </c>
      <c r="H15" s="531"/>
      <c r="I15" s="541">
        <f t="shared" si="1"/>
        <v>0</v>
      </c>
      <c r="J15" s="531"/>
      <c r="K15" s="541">
        <f t="shared" si="2"/>
        <v>0</v>
      </c>
    </row>
    <row r="16" spans="1:11" s="497" customFormat="1" ht="19.5" customHeight="1">
      <c r="A16" s="498">
        <v>9</v>
      </c>
      <c r="B16" s="499"/>
      <c r="C16" s="500"/>
      <c r="D16" s="500"/>
      <c r="E16" s="531"/>
      <c r="F16" s="531"/>
      <c r="G16" s="541">
        <f t="shared" si="0"/>
        <v>0</v>
      </c>
      <c r="H16" s="531"/>
      <c r="I16" s="541">
        <f t="shared" si="1"/>
        <v>0</v>
      </c>
      <c r="J16" s="531"/>
      <c r="K16" s="541">
        <f t="shared" si="2"/>
        <v>0</v>
      </c>
    </row>
    <row r="17" spans="1:11" s="497" customFormat="1" ht="19.5" customHeight="1">
      <c r="A17" s="498">
        <v>10</v>
      </c>
      <c r="B17" s="499"/>
      <c r="C17" s="500"/>
      <c r="D17" s="500"/>
      <c r="E17" s="531"/>
      <c r="F17" s="531"/>
      <c r="G17" s="541">
        <f t="shared" si="0"/>
        <v>0</v>
      </c>
      <c r="H17" s="531"/>
      <c r="I17" s="541">
        <f t="shared" si="1"/>
        <v>0</v>
      </c>
      <c r="J17" s="531"/>
      <c r="K17" s="541">
        <f t="shared" si="2"/>
        <v>0</v>
      </c>
    </row>
    <row r="18" spans="1:11" s="497" customFormat="1" ht="19.5" customHeight="1">
      <c r="A18" s="498">
        <v>11</v>
      </c>
      <c r="B18" s="499"/>
      <c r="C18" s="500"/>
      <c r="D18" s="500"/>
      <c r="E18" s="531"/>
      <c r="F18" s="531"/>
      <c r="G18" s="541">
        <f t="shared" si="0"/>
        <v>0</v>
      </c>
      <c r="H18" s="531"/>
      <c r="I18" s="541">
        <f t="shared" si="1"/>
        <v>0</v>
      </c>
      <c r="J18" s="531"/>
      <c r="K18" s="541">
        <f t="shared" si="2"/>
        <v>0</v>
      </c>
    </row>
    <row r="19" spans="1:11" s="497" customFormat="1" ht="19.5" customHeight="1">
      <c r="A19" s="498">
        <v>12</v>
      </c>
      <c r="B19" s="499"/>
      <c r="C19" s="500"/>
      <c r="D19" s="500"/>
      <c r="E19" s="531"/>
      <c r="F19" s="531"/>
      <c r="G19" s="541">
        <f t="shared" si="0"/>
        <v>0</v>
      </c>
      <c r="H19" s="531"/>
      <c r="I19" s="541">
        <f t="shared" si="1"/>
        <v>0</v>
      </c>
      <c r="J19" s="531"/>
      <c r="K19" s="541">
        <f t="shared" si="2"/>
        <v>0</v>
      </c>
    </row>
    <row r="20" spans="1:11" s="497" customFormat="1" ht="19.5" customHeight="1">
      <c r="A20" s="498">
        <v>13</v>
      </c>
      <c r="B20" s="499"/>
      <c r="C20" s="500"/>
      <c r="D20" s="500"/>
      <c r="E20" s="531"/>
      <c r="F20" s="531"/>
      <c r="G20" s="541">
        <f t="shared" si="0"/>
        <v>0</v>
      </c>
      <c r="H20" s="531"/>
      <c r="I20" s="541">
        <f t="shared" si="1"/>
        <v>0</v>
      </c>
      <c r="J20" s="531"/>
      <c r="K20" s="541">
        <f t="shared" si="2"/>
        <v>0</v>
      </c>
    </row>
    <row r="21" spans="1:11" s="497" customFormat="1" ht="19.5" customHeight="1">
      <c r="A21" s="498">
        <v>14</v>
      </c>
      <c r="B21" s="499"/>
      <c r="C21" s="500"/>
      <c r="D21" s="500"/>
      <c r="E21" s="531"/>
      <c r="F21" s="531"/>
      <c r="G21" s="541">
        <f t="shared" si="0"/>
        <v>0</v>
      </c>
      <c r="H21" s="531"/>
      <c r="I21" s="541">
        <f t="shared" si="1"/>
        <v>0</v>
      </c>
      <c r="J21" s="531"/>
      <c r="K21" s="541">
        <f t="shared" si="2"/>
        <v>0</v>
      </c>
    </row>
    <row r="22" spans="1:11" s="497" customFormat="1" ht="19.5" customHeight="1">
      <c r="A22" s="498">
        <v>15</v>
      </c>
      <c r="B22" s="499"/>
      <c r="C22" s="500"/>
      <c r="D22" s="500"/>
      <c r="E22" s="531"/>
      <c r="F22" s="531"/>
      <c r="G22" s="541">
        <f t="shared" si="0"/>
        <v>0</v>
      </c>
      <c r="H22" s="531"/>
      <c r="I22" s="541">
        <f t="shared" si="1"/>
        <v>0</v>
      </c>
      <c r="J22" s="531"/>
      <c r="K22" s="541">
        <f t="shared" si="2"/>
        <v>0</v>
      </c>
    </row>
    <row r="23" spans="1:11" s="497" customFormat="1" ht="19.5" customHeight="1">
      <c r="A23" s="498">
        <v>16</v>
      </c>
      <c r="B23" s="499"/>
      <c r="C23" s="500"/>
      <c r="D23" s="500"/>
      <c r="E23" s="531"/>
      <c r="F23" s="531"/>
      <c r="G23" s="541">
        <f t="shared" si="0"/>
        <v>0</v>
      </c>
      <c r="H23" s="531"/>
      <c r="I23" s="541">
        <f t="shared" si="1"/>
        <v>0</v>
      </c>
      <c r="J23" s="531"/>
      <c r="K23" s="541">
        <f t="shared" si="2"/>
        <v>0</v>
      </c>
    </row>
    <row r="24" spans="1:11" s="497" customFormat="1" ht="19.5" customHeight="1">
      <c r="A24" s="498">
        <v>17</v>
      </c>
      <c r="B24" s="499"/>
      <c r="C24" s="500"/>
      <c r="D24" s="500"/>
      <c r="E24" s="531"/>
      <c r="F24" s="531"/>
      <c r="G24" s="541">
        <f t="shared" si="0"/>
        <v>0</v>
      </c>
      <c r="H24" s="531"/>
      <c r="I24" s="541">
        <f t="shared" si="1"/>
        <v>0</v>
      </c>
      <c r="J24" s="531"/>
      <c r="K24" s="541">
        <f t="shared" si="2"/>
        <v>0</v>
      </c>
    </row>
    <row r="25" spans="1:11" s="497" customFormat="1" ht="19.5" customHeight="1">
      <c r="A25" s="498">
        <v>18</v>
      </c>
      <c r="B25" s="499"/>
      <c r="C25" s="500"/>
      <c r="D25" s="500"/>
      <c r="E25" s="531"/>
      <c r="F25" s="531"/>
      <c r="G25" s="541">
        <f t="shared" si="0"/>
        <v>0</v>
      </c>
      <c r="H25" s="531"/>
      <c r="I25" s="541">
        <f t="shared" si="1"/>
        <v>0</v>
      </c>
      <c r="J25" s="531"/>
      <c r="K25" s="541">
        <f t="shared" si="2"/>
        <v>0</v>
      </c>
    </row>
    <row r="26" spans="1:11" s="497" customFormat="1" ht="19.5" customHeight="1">
      <c r="A26" s="498">
        <v>19</v>
      </c>
      <c r="B26" s="499"/>
      <c r="C26" s="500"/>
      <c r="D26" s="500"/>
      <c r="E26" s="531"/>
      <c r="F26" s="531"/>
      <c r="G26" s="541">
        <f t="shared" si="0"/>
        <v>0</v>
      </c>
      <c r="H26" s="531"/>
      <c r="I26" s="541">
        <f t="shared" si="1"/>
        <v>0</v>
      </c>
      <c r="J26" s="531"/>
      <c r="K26" s="541">
        <f t="shared" si="2"/>
        <v>0</v>
      </c>
    </row>
    <row r="27" spans="1:11" s="497" customFormat="1" ht="19.5" customHeight="1">
      <c r="A27" s="498">
        <v>20</v>
      </c>
      <c r="B27" s="499"/>
      <c r="C27" s="500"/>
      <c r="D27" s="500"/>
      <c r="E27" s="531"/>
      <c r="F27" s="531"/>
      <c r="G27" s="541">
        <f t="shared" si="0"/>
        <v>0</v>
      </c>
      <c r="H27" s="531"/>
      <c r="I27" s="541">
        <f t="shared" si="1"/>
        <v>0</v>
      </c>
      <c r="J27" s="531"/>
      <c r="K27" s="541">
        <f t="shared" si="2"/>
        <v>0</v>
      </c>
    </row>
    <row r="28" spans="1:11" s="497" customFormat="1" ht="19.5" customHeight="1">
      <c r="A28" s="498">
        <v>21</v>
      </c>
      <c r="B28" s="499"/>
      <c r="C28" s="500"/>
      <c r="D28" s="500"/>
      <c r="E28" s="531"/>
      <c r="F28" s="531"/>
      <c r="G28" s="541">
        <f t="shared" si="0"/>
        <v>0</v>
      </c>
      <c r="H28" s="531"/>
      <c r="I28" s="541">
        <f t="shared" si="1"/>
        <v>0</v>
      </c>
      <c r="J28" s="531"/>
      <c r="K28" s="541">
        <f t="shared" si="2"/>
        <v>0</v>
      </c>
    </row>
    <row r="29" spans="1:11" s="497" customFormat="1" ht="19.5" customHeight="1">
      <c r="A29" s="498">
        <v>22</v>
      </c>
      <c r="B29" s="499"/>
      <c r="C29" s="500"/>
      <c r="D29" s="500"/>
      <c r="E29" s="531"/>
      <c r="F29" s="531"/>
      <c r="G29" s="541">
        <f t="shared" si="0"/>
        <v>0</v>
      </c>
      <c r="H29" s="531"/>
      <c r="I29" s="541">
        <f t="shared" si="1"/>
        <v>0</v>
      </c>
      <c r="J29" s="531"/>
      <c r="K29" s="541">
        <f t="shared" si="2"/>
        <v>0</v>
      </c>
    </row>
    <row r="30" spans="1:11" s="497" customFormat="1" ht="19.5" customHeight="1">
      <c r="A30" s="498">
        <v>23</v>
      </c>
      <c r="B30" s="499"/>
      <c r="C30" s="500"/>
      <c r="D30" s="500"/>
      <c r="E30" s="531"/>
      <c r="F30" s="531"/>
      <c r="G30" s="541">
        <f t="shared" si="0"/>
        <v>0</v>
      </c>
      <c r="H30" s="531"/>
      <c r="I30" s="541">
        <f t="shared" si="1"/>
        <v>0</v>
      </c>
      <c r="J30" s="531"/>
      <c r="K30" s="541">
        <f t="shared" si="2"/>
        <v>0</v>
      </c>
    </row>
    <row r="31" spans="1:11" s="497" customFormat="1" ht="19.5" customHeight="1">
      <c r="A31" s="498">
        <v>24</v>
      </c>
      <c r="B31" s="499"/>
      <c r="C31" s="500"/>
      <c r="D31" s="500"/>
      <c r="E31" s="531"/>
      <c r="F31" s="531"/>
      <c r="G31" s="541">
        <f t="shared" si="0"/>
        <v>0</v>
      </c>
      <c r="H31" s="531"/>
      <c r="I31" s="541">
        <f t="shared" si="1"/>
        <v>0</v>
      </c>
      <c r="J31" s="531"/>
      <c r="K31" s="541">
        <f t="shared" si="2"/>
        <v>0</v>
      </c>
    </row>
    <row r="32" spans="1:11" s="497" customFormat="1" ht="19.5" customHeight="1">
      <c r="A32" s="498">
        <v>25</v>
      </c>
      <c r="B32" s="499"/>
      <c r="C32" s="500"/>
      <c r="D32" s="500"/>
      <c r="E32" s="531"/>
      <c r="F32" s="531"/>
      <c r="G32" s="541">
        <f t="shared" si="0"/>
        <v>0</v>
      </c>
      <c r="H32" s="531"/>
      <c r="I32" s="541">
        <f t="shared" si="1"/>
        <v>0</v>
      </c>
      <c r="J32" s="531"/>
      <c r="K32" s="541">
        <f t="shared" si="2"/>
        <v>0</v>
      </c>
    </row>
    <row r="33" spans="1:11" s="497" customFormat="1" ht="19.5" customHeight="1">
      <c r="A33" s="498">
        <v>26</v>
      </c>
      <c r="B33" s="499"/>
      <c r="C33" s="500"/>
      <c r="D33" s="500"/>
      <c r="E33" s="531"/>
      <c r="F33" s="531"/>
      <c r="G33" s="541">
        <f t="shared" si="0"/>
        <v>0</v>
      </c>
      <c r="H33" s="531"/>
      <c r="I33" s="541">
        <f t="shared" si="1"/>
        <v>0</v>
      </c>
      <c r="J33" s="531"/>
      <c r="K33" s="541">
        <f t="shared" si="2"/>
        <v>0</v>
      </c>
    </row>
    <row r="34" spans="1:11" s="497" customFormat="1" ht="19.5" customHeight="1">
      <c r="A34" s="498">
        <v>27</v>
      </c>
      <c r="B34" s="499"/>
      <c r="C34" s="500"/>
      <c r="D34" s="500"/>
      <c r="E34" s="531"/>
      <c r="F34" s="531"/>
      <c r="G34" s="541">
        <f t="shared" si="0"/>
        <v>0</v>
      </c>
      <c r="H34" s="531"/>
      <c r="I34" s="541">
        <f t="shared" si="1"/>
        <v>0</v>
      </c>
      <c r="J34" s="531"/>
      <c r="K34" s="541">
        <f t="shared" si="2"/>
        <v>0</v>
      </c>
    </row>
    <row r="35" spans="1:11" s="497" customFormat="1" ht="19.5" customHeight="1">
      <c r="A35" s="498">
        <v>28</v>
      </c>
      <c r="B35" s="499"/>
      <c r="C35" s="500"/>
      <c r="D35" s="500"/>
      <c r="E35" s="531"/>
      <c r="F35" s="531"/>
      <c r="G35" s="541">
        <f t="shared" si="0"/>
        <v>0</v>
      </c>
      <c r="H35" s="531"/>
      <c r="I35" s="541">
        <f t="shared" si="1"/>
        <v>0</v>
      </c>
      <c r="J35" s="531"/>
      <c r="K35" s="541">
        <f t="shared" si="2"/>
        <v>0</v>
      </c>
    </row>
    <row r="36" spans="1:11" s="497" customFormat="1" ht="19.5" customHeight="1">
      <c r="A36" s="498">
        <v>29</v>
      </c>
      <c r="B36" s="499"/>
      <c r="C36" s="500"/>
      <c r="D36" s="500"/>
      <c r="E36" s="531"/>
      <c r="F36" s="531"/>
      <c r="G36" s="541">
        <f t="shared" si="0"/>
        <v>0</v>
      </c>
      <c r="H36" s="531"/>
      <c r="I36" s="541">
        <f t="shared" si="1"/>
        <v>0</v>
      </c>
      <c r="J36" s="531"/>
      <c r="K36" s="541">
        <f t="shared" si="2"/>
        <v>0</v>
      </c>
    </row>
    <row r="37" spans="1:11" s="497" customFormat="1" ht="19.5" customHeight="1">
      <c r="A37" s="498">
        <v>30</v>
      </c>
      <c r="B37" s="499"/>
      <c r="C37" s="500"/>
      <c r="D37" s="500"/>
      <c r="E37" s="531"/>
      <c r="F37" s="531"/>
      <c r="G37" s="541">
        <f t="shared" si="0"/>
        <v>0</v>
      </c>
      <c r="H37" s="531"/>
      <c r="I37" s="541">
        <f t="shared" si="1"/>
        <v>0</v>
      </c>
      <c r="J37" s="531"/>
      <c r="K37" s="541">
        <f t="shared" si="2"/>
        <v>0</v>
      </c>
    </row>
    <row r="38" spans="1:11" s="497" customFormat="1" ht="19.5" customHeight="1">
      <c r="A38" s="498">
        <v>31</v>
      </c>
      <c r="B38" s="499"/>
      <c r="C38" s="500"/>
      <c r="D38" s="500"/>
      <c r="E38" s="531"/>
      <c r="F38" s="531"/>
      <c r="G38" s="541">
        <f t="shared" si="0"/>
        <v>0</v>
      </c>
      <c r="H38" s="531"/>
      <c r="I38" s="541">
        <f t="shared" si="1"/>
        <v>0</v>
      </c>
      <c r="J38" s="531"/>
      <c r="K38" s="541">
        <f t="shared" si="2"/>
        <v>0</v>
      </c>
    </row>
    <row r="39" spans="1:11" s="497" customFormat="1" ht="19.5" customHeight="1">
      <c r="A39" s="498">
        <v>32</v>
      </c>
      <c r="B39" s="499"/>
      <c r="C39" s="500"/>
      <c r="D39" s="500"/>
      <c r="E39" s="531"/>
      <c r="F39" s="531"/>
      <c r="G39" s="541">
        <f t="shared" si="0"/>
        <v>0</v>
      </c>
      <c r="H39" s="531"/>
      <c r="I39" s="541">
        <f t="shared" si="1"/>
        <v>0</v>
      </c>
      <c r="J39" s="531"/>
      <c r="K39" s="541">
        <f t="shared" si="2"/>
        <v>0</v>
      </c>
    </row>
    <row r="40" spans="1:11" s="497" customFormat="1" ht="19.5" customHeight="1">
      <c r="A40" s="498">
        <v>33</v>
      </c>
      <c r="B40" s="499"/>
      <c r="C40" s="500"/>
      <c r="D40" s="500"/>
      <c r="E40" s="531"/>
      <c r="F40" s="531"/>
      <c r="G40" s="541">
        <f t="shared" si="0"/>
        <v>0</v>
      </c>
      <c r="H40" s="531"/>
      <c r="I40" s="541">
        <f t="shared" si="1"/>
        <v>0</v>
      </c>
      <c r="J40" s="531"/>
      <c r="K40" s="541">
        <f t="shared" si="2"/>
        <v>0</v>
      </c>
    </row>
    <row r="41" spans="1:11" s="497" customFormat="1" ht="19.5" customHeight="1">
      <c r="A41" s="498">
        <v>34</v>
      </c>
      <c r="B41" s="499"/>
      <c r="C41" s="500"/>
      <c r="D41" s="500"/>
      <c r="E41" s="531"/>
      <c r="F41" s="531"/>
      <c r="G41" s="541">
        <f t="shared" si="0"/>
        <v>0</v>
      </c>
      <c r="H41" s="531"/>
      <c r="I41" s="541">
        <f t="shared" si="1"/>
        <v>0</v>
      </c>
      <c r="J41" s="531"/>
      <c r="K41" s="541">
        <f t="shared" si="2"/>
        <v>0</v>
      </c>
    </row>
    <row r="42" spans="1:11" s="497" customFormat="1" ht="19.5" customHeight="1">
      <c r="A42" s="498">
        <v>35</v>
      </c>
      <c r="B42" s="499"/>
      <c r="C42" s="500"/>
      <c r="D42" s="500"/>
      <c r="E42" s="531"/>
      <c r="F42" s="531"/>
      <c r="G42" s="541">
        <f t="shared" si="0"/>
        <v>0</v>
      </c>
      <c r="H42" s="531"/>
      <c r="I42" s="541">
        <f t="shared" si="1"/>
        <v>0</v>
      </c>
      <c r="J42" s="531"/>
      <c r="K42" s="541">
        <f t="shared" si="2"/>
        <v>0</v>
      </c>
    </row>
    <row r="43" spans="1:11" s="497" customFormat="1" ht="19.5" customHeight="1">
      <c r="A43" s="498">
        <v>36</v>
      </c>
      <c r="B43" s="499"/>
      <c r="C43" s="500"/>
      <c r="D43" s="500"/>
      <c r="E43" s="531"/>
      <c r="F43" s="531"/>
      <c r="G43" s="541">
        <f t="shared" si="0"/>
        <v>0</v>
      </c>
      <c r="H43" s="531"/>
      <c r="I43" s="541">
        <f t="shared" si="1"/>
        <v>0</v>
      </c>
      <c r="J43" s="531"/>
      <c r="K43" s="541">
        <f t="shared" si="2"/>
        <v>0</v>
      </c>
    </row>
    <row r="44" spans="1:11" s="497" customFormat="1" ht="19.5" customHeight="1">
      <c r="A44" s="498">
        <v>37</v>
      </c>
      <c r="B44" s="499"/>
      <c r="C44" s="500"/>
      <c r="D44" s="500"/>
      <c r="E44" s="531"/>
      <c r="F44" s="531"/>
      <c r="G44" s="541">
        <f t="shared" si="0"/>
        <v>0</v>
      </c>
      <c r="H44" s="531"/>
      <c r="I44" s="541">
        <f t="shared" si="1"/>
        <v>0</v>
      </c>
      <c r="J44" s="531"/>
      <c r="K44" s="541">
        <f t="shared" si="2"/>
        <v>0</v>
      </c>
    </row>
    <row r="45" spans="1:11" s="497" customFormat="1" ht="19.5" customHeight="1">
      <c r="A45" s="498">
        <v>38</v>
      </c>
      <c r="B45" s="499"/>
      <c r="C45" s="500"/>
      <c r="D45" s="500"/>
      <c r="E45" s="531"/>
      <c r="F45" s="531"/>
      <c r="G45" s="541">
        <f t="shared" si="0"/>
        <v>0</v>
      </c>
      <c r="H45" s="531"/>
      <c r="I45" s="541">
        <f t="shared" si="1"/>
        <v>0</v>
      </c>
      <c r="J45" s="531"/>
      <c r="K45" s="541">
        <f t="shared" si="2"/>
        <v>0</v>
      </c>
    </row>
    <row r="46" spans="1:11" s="497" customFormat="1" ht="19.5" customHeight="1">
      <c r="A46" s="498">
        <v>39</v>
      </c>
      <c r="B46" s="499"/>
      <c r="C46" s="500"/>
      <c r="D46" s="500"/>
      <c r="E46" s="531"/>
      <c r="F46" s="531"/>
      <c r="G46" s="541">
        <f t="shared" si="0"/>
        <v>0</v>
      </c>
      <c r="H46" s="531"/>
      <c r="I46" s="541">
        <f t="shared" si="1"/>
        <v>0</v>
      </c>
      <c r="J46" s="531"/>
      <c r="K46" s="541">
        <f t="shared" si="2"/>
        <v>0</v>
      </c>
    </row>
    <row r="47" spans="1:11" s="497" customFormat="1" ht="19.5" customHeight="1">
      <c r="A47" s="498">
        <v>40</v>
      </c>
      <c r="B47" s="499"/>
      <c r="C47" s="500"/>
      <c r="D47" s="500"/>
      <c r="E47" s="531"/>
      <c r="F47" s="531"/>
      <c r="G47" s="541">
        <f t="shared" si="0"/>
        <v>0</v>
      </c>
      <c r="H47" s="531"/>
      <c r="I47" s="541">
        <f t="shared" si="1"/>
        <v>0</v>
      </c>
      <c r="J47" s="531"/>
      <c r="K47" s="541">
        <f t="shared" si="2"/>
        <v>0</v>
      </c>
    </row>
    <row r="48" spans="1:11" s="497" customFormat="1" ht="19.5" customHeight="1">
      <c r="A48" s="498">
        <v>41</v>
      </c>
      <c r="B48" s="499"/>
      <c r="C48" s="500"/>
      <c r="D48" s="500"/>
      <c r="E48" s="531"/>
      <c r="F48" s="531"/>
      <c r="G48" s="541">
        <f t="shared" si="0"/>
        <v>0</v>
      </c>
      <c r="H48" s="531"/>
      <c r="I48" s="541">
        <f t="shared" si="1"/>
        <v>0</v>
      </c>
      <c r="J48" s="531"/>
      <c r="K48" s="541">
        <f t="shared" si="2"/>
        <v>0</v>
      </c>
    </row>
    <row r="49" spans="1:11" s="497" customFormat="1" ht="19.5" customHeight="1">
      <c r="A49" s="501">
        <v>42</v>
      </c>
      <c r="B49" s="502"/>
      <c r="C49" s="503"/>
      <c r="D49" s="503"/>
      <c r="E49" s="532"/>
      <c r="F49" s="532"/>
      <c r="G49" s="542">
        <f t="shared" si="0"/>
        <v>0</v>
      </c>
      <c r="H49" s="532"/>
      <c r="I49" s="542">
        <f t="shared" si="1"/>
        <v>0</v>
      </c>
      <c r="J49" s="532"/>
      <c r="K49" s="542">
        <f t="shared" si="2"/>
        <v>0</v>
      </c>
    </row>
    <row r="50" spans="1:11" s="330" customFormat="1" ht="19.5" customHeight="1">
      <c r="A50" s="523" t="s">
        <v>281</v>
      </c>
      <c r="B50" s="524" t="s">
        <v>277</v>
      </c>
      <c r="C50" s="196"/>
      <c r="D50" s="196"/>
      <c r="E50" s="533"/>
      <c r="F50" s="533"/>
      <c r="G50" s="533">
        <f>SUM(G51:G68)</f>
        <v>0</v>
      </c>
      <c r="H50" s="533"/>
      <c r="I50" s="533">
        <f>SUM(I51:I68)</f>
        <v>0</v>
      </c>
      <c r="J50" s="533"/>
      <c r="K50" s="533">
        <f>SUM(K51:K68)</f>
        <v>0</v>
      </c>
    </row>
    <row r="51" spans="1:11" s="497" customFormat="1" ht="19.5" customHeight="1">
      <c r="A51" s="494">
        <v>1</v>
      </c>
      <c r="B51" s="495"/>
      <c r="C51" s="496"/>
      <c r="D51" s="496"/>
      <c r="E51" s="530"/>
      <c r="F51" s="530"/>
      <c r="G51" s="540">
        <f>E51*F51</f>
        <v>0</v>
      </c>
      <c r="H51" s="530"/>
      <c r="I51" s="540">
        <f aca="true" t="shared" si="3" ref="I51:I68">G51*H51/100</f>
        <v>0</v>
      </c>
      <c r="J51" s="530"/>
      <c r="K51" s="540">
        <f aca="true" t="shared" si="4" ref="K51:K68">I51*J51/100</f>
        <v>0</v>
      </c>
    </row>
    <row r="52" spans="1:11" s="497" customFormat="1" ht="19.5" customHeight="1">
      <c r="A52" s="498">
        <v>2</v>
      </c>
      <c r="B52" s="499"/>
      <c r="C52" s="500"/>
      <c r="D52" s="500"/>
      <c r="E52" s="531"/>
      <c r="F52" s="531"/>
      <c r="G52" s="541">
        <f aca="true" t="shared" si="5" ref="G52:G68">E52*F52</f>
        <v>0</v>
      </c>
      <c r="H52" s="531"/>
      <c r="I52" s="541">
        <f t="shared" si="3"/>
        <v>0</v>
      </c>
      <c r="J52" s="531"/>
      <c r="K52" s="541">
        <f t="shared" si="4"/>
        <v>0</v>
      </c>
    </row>
    <row r="53" spans="1:11" s="497" customFormat="1" ht="19.5" customHeight="1">
      <c r="A53" s="498">
        <v>3</v>
      </c>
      <c r="B53" s="499"/>
      <c r="C53" s="500"/>
      <c r="D53" s="500"/>
      <c r="E53" s="531"/>
      <c r="F53" s="531"/>
      <c r="G53" s="541">
        <f t="shared" si="5"/>
        <v>0</v>
      </c>
      <c r="H53" s="531"/>
      <c r="I53" s="541">
        <f t="shared" si="3"/>
        <v>0</v>
      </c>
      <c r="J53" s="531"/>
      <c r="K53" s="541">
        <f t="shared" si="4"/>
        <v>0</v>
      </c>
    </row>
    <row r="54" spans="1:11" s="497" customFormat="1" ht="19.5" customHeight="1">
      <c r="A54" s="498">
        <v>4</v>
      </c>
      <c r="B54" s="499"/>
      <c r="C54" s="500"/>
      <c r="D54" s="500"/>
      <c r="E54" s="531"/>
      <c r="F54" s="531"/>
      <c r="G54" s="541">
        <f t="shared" si="5"/>
        <v>0</v>
      </c>
      <c r="H54" s="531"/>
      <c r="I54" s="541">
        <f t="shared" si="3"/>
        <v>0</v>
      </c>
      <c r="J54" s="531"/>
      <c r="K54" s="541">
        <f t="shared" si="4"/>
        <v>0</v>
      </c>
    </row>
    <row r="55" spans="1:11" s="497" customFormat="1" ht="19.5" customHeight="1">
      <c r="A55" s="498">
        <v>5</v>
      </c>
      <c r="B55" s="499"/>
      <c r="C55" s="500"/>
      <c r="D55" s="500"/>
      <c r="E55" s="531"/>
      <c r="F55" s="531"/>
      <c r="G55" s="541">
        <f t="shared" si="5"/>
        <v>0</v>
      </c>
      <c r="H55" s="531"/>
      <c r="I55" s="541">
        <f t="shared" si="3"/>
        <v>0</v>
      </c>
      <c r="J55" s="531"/>
      <c r="K55" s="541">
        <f t="shared" si="4"/>
        <v>0</v>
      </c>
    </row>
    <row r="56" spans="1:11" s="497" customFormat="1" ht="19.5" customHeight="1">
      <c r="A56" s="498">
        <v>6</v>
      </c>
      <c r="B56" s="499"/>
      <c r="C56" s="500"/>
      <c r="D56" s="500"/>
      <c r="E56" s="531"/>
      <c r="F56" s="531"/>
      <c r="G56" s="541">
        <f t="shared" si="5"/>
        <v>0</v>
      </c>
      <c r="H56" s="531"/>
      <c r="I56" s="541">
        <f t="shared" si="3"/>
        <v>0</v>
      </c>
      <c r="J56" s="531"/>
      <c r="K56" s="541">
        <f t="shared" si="4"/>
        <v>0</v>
      </c>
    </row>
    <row r="57" spans="1:11" s="497" customFormat="1" ht="19.5" customHeight="1">
      <c r="A57" s="498">
        <v>7</v>
      </c>
      <c r="B57" s="499"/>
      <c r="C57" s="500"/>
      <c r="D57" s="500"/>
      <c r="E57" s="531"/>
      <c r="F57" s="531"/>
      <c r="G57" s="541">
        <f t="shared" si="5"/>
        <v>0</v>
      </c>
      <c r="H57" s="531"/>
      <c r="I57" s="541">
        <f t="shared" si="3"/>
        <v>0</v>
      </c>
      <c r="J57" s="531"/>
      <c r="K57" s="541">
        <f t="shared" si="4"/>
        <v>0</v>
      </c>
    </row>
    <row r="58" spans="1:11" s="497" customFormat="1" ht="19.5" customHeight="1">
      <c r="A58" s="498">
        <v>8</v>
      </c>
      <c r="B58" s="499"/>
      <c r="C58" s="500"/>
      <c r="D58" s="500"/>
      <c r="E58" s="531"/>
      <c r="F58" s="531"/>
      <c r="G58" s="541">
        <f t="shared" si="5"/>
        <v>0</v>
      </c>
      <c r="H58" s="531"/>
      <c r="I58" s="541">
        <f t="shared" si="3"/>
        <v>0</v>
      </c>
      <c r="J58" s="531"/>
      <c r="K58" s="541">
        <f t="shared" si="4"/>
        <v>0</v>
      </c>
    </row>
    <row r="59" spans="1:11" s="497" customFormat="1" ht="19.5" customHeight="1">
      <c r="A59" s="498">
        <v>9</v>
      </c>
      <c r="B59" s="499"/>
      <c r="C59" s="500"/>
      <c r="D59" s="500"/>
      <c r="E59" s="531"/>
      <c r="F59" s="531"/>
      <c r="G59" s="541">
        <f t="shared" si="5"/>
        <v>0</v>
      </c>
      <c r="H59" s="531"/>
      <c r="I59" s="541">
        <f t="shared" si="3"/>
        <v>0</v>
      </c>
      <c r="J59" s="531"/>
      <c r="K59" s="541">
        <f t="shared" si="4"/>
        <v>0</v>
      </c>
    </row>
    <row r="60" spans="1:11" s="497" customFormat="1" ht="19.5" customHeight="1">
      <c r="A60" s="498">
        <v>10</v>
      </c>
      <c r="B60" s="499"/>
      <c r="C60" s="500"/>
      <c r="D60" s="500"/>
      <c r="E60" s="531"/>
      <c r="F60" s="531"/>
      <c r="G60" s="541">
        <f t="shared" si="5"/>
        <v>0</v>
      </c>
      <c r="H60" s="531"/>
      <c r="I60" s="541">
        <f t="shared" si="3"/>
        <v>0</v>
      </c>
      <c r="J60" s="531"/>
      <c r="K60" s="541">
        <f t="shared" si="4"/>
        <v>0</v>
      </c>
    </row>
    <row r="61" spans="1:11" s="497" customFormat="1" ht="19.5" customHeight="1">
      <c r="A61" s="498">
        <v>11</v>
      </c>
      <c r="B61" s="499"/>
      <c r="C61" s="500"/>
      <c r="D61" s="500"/>
      <c r="E61" s="531"/>
      <c r="F61" s="531"/>
      <c r="G61" s="541">
        <f t="shared" si="5"/>
        <v>0</v>
      </c>
      <c r="H61" s="531"/>
      <c r="I61" s="541">
        <f t="shared" si="3"/>
        <v>0</v>
      </c>
      <c r="J61" s="531"/>
      <c r="K61" s="541">
        <f t="shared" si="4"/>
        <v>0</v>
      </c>
    </row>
    <row r="62" spans="1:11" s="497" customFormat="1" ht="19.5" customHeight="1">
      <c r="A62" s="498">
        <v>12</v>
      </c>
      <c r="B62" s="499"/>
      <c r="C62" s="500"/>
      <c r="D62" s="500"/>
      <c r="E62" s="531"/>
      <c r="F62" s="531"/>
      <c r="G62" s="541">
        <f t="shared" si="5"/>
        <v>0</v>
      </c>
      <c r="H62" s="531"/>
      <c r="I62" s="541">
        <f t="shared" si="3"/>
        <v>0</v>
      </c>
      <c r="J62" s="531"/>
      <c r="K62" s="541">
        <f t="shared" si="4"/>
        <v>0</v>
      </c>
    </row>
    <row r="63" spans="1:11" s="497" customFormat="1" ht="19.5" customHeight="1">
      <c r="A63" s="498">
        <v>13</v>
      </c>
      <c r="B63" s="499"/>
      <c r="C63" s="500"/>
      <c r="D63" s="500"/>
      <c r="E63" s="531"/>
      <c r="F63" s="531"/>
      <c r="G63" s="541">
        <f t="shared" si="5"/>
        <v>0</v>
      </c>
      <c r="H63" s="531"/>
      <c r="I63" s="541">
        <f t="shared" si="3"/>
        <v>0</v>
      </c>
      <c r="J63" s="531"/>
      <c r="K63" s="541">
        <f t="shared" si="4"/>
        <v>0</v>
      </c>
    </row>
    <row r="64" spans="1:11" s="497" customFormat="1" ht="19.5" customHeight="1">
      <c r="A64" s="498">
        <v>14</v>
      </c>
      <c r="B64" s="504"/>
      <c r="C64" s="500"/>
      <c r="D64" s="500"/>
      <c r="E64" s="531"/>
      <c r="F64" s="531"/>
      <c r="G64" s="541">
        <f t="shared" si="5"/>
        <v>0</v>
      </c>
      <c r="H64" s="531"/>
      <c r="I64" s="541">
        <f t="shared" si="3"/>
        <v>0</v>
      </c>
      <c r="J64" s="531"/>
      <c r="K64" s="541">
        <f t="shared" si="4"/>
        <v>0</v>
      </c>
    </row>
    <row r="65" spans="1:11" s="497" customFormat="1" ht="19.5" customHeight="1">
      <c r="A65" s="498">
        <v>15</v>
      </c>
      <c r="B65" s="499"/>
      <c r="C65" s="500"/>
      <c r="D65" s="500"/>
      <c r="E65" s="531"/>
      <c r="F65" s="531"/>
      <c r="G65" s="541">
        <f t="shared" si="5"/>
        <v>0</v>
      </c>
      <c r="H65" s="531"/>
      <c r="I65" s="541">
        <f t="shared" si="3"/>
        <v>0</v>
      </c>
      <c r="J65" s="531"/>
      <c r="K65" s="541">
        <f t="shared" si="4"/>
        <v>0</v>
      </c>
    </row>
    <row r="66" spans="1:11" s="497" customFormat="1" ht="19.5" customHeight="1">
      <c r="A66" s="498">
        <v>16</v>
      </c>
      <c r="B66" s="499"/>
      <c r="C66" s="500"/>
      <c r="D66" s="500"/>
      <c r="E66" s="531"/>
      <c r="F66" s="531"/>
      <c r="G66" s="541">
        <f t="shared" si="5"/>
        <v>0</v>
      </c>
      <c r="H66" s="531"/>
      <c r="I66" s="541">
        <f t="shared" si="3"/>
        <v>0</v>
      </c>
      <c r="J66" s="531"/>
      <c r="K66" s="541">
        <f t="shared" si="4"/>
        <v>0</v>
      </c>
    </row>
    <row r="67" spans="1:11" s="497" customFormat="1" ht="19.5" customHeight="1">
      <c r="A67" s="498">
        <v>17</v>
      </c>
      <c r="B67" s="499"/>
      <c r="C67" s="500"/>
      <c r="D67" s="500"/>
      <c r="E67" s="531"/>
      <c r="F67" s="531"/>
      <c r="G67" s="541">
        <f t="shared" si="5"/>
        <v>0</v>
      </c>
      <c r="H67" s="531"/>
      <c r="I67" s="541">
        <f t="shared" si="3"/>
        <v>0</v>
      </c>
      <c r="J67" s="531"/>
      <c r="K67" s="541">
        <f t="shared" si="4"/>
        <v>0</v>
      </c>
    </row>
    <row r="68" spans="1:11" s="497" customFormat="1" ht="19.5" customHeight="1">
      <c r="A68" s="501">
        <v>18</v>
      </c>
      <c r="B68" s="502"/>
      <c r="C68" s="503"/>
      <c r="D68" s="503"/>
      <c r="E68" s="532"/>
      <c r="F68" s="532"/>
      <c r="G68" s="542">
        <f t="shared" si="5"/>
        <v>0</v>
      </c>
      <c r="H68" s="532"/>
      <c r="I68" s="542">
        <f t="shared" si="3"/>
        <v>0</v>
      </c>
      <c r="J68" s="532"/>
      <c r="K68" s="542">
        <f t="shared" si="4"/>
        <v>0</v>
      </c>
    </row>
    <row r="69" spans="1:11" s="185" customFormat="1" ht="19.5" customHeight="1">
      <c r="A69" s="526" t="s">
        <v>282</v>
      </c>
      <c r="B69" s="524" t="s">
        <v>278</v>
      </c>
      <c r="C69" s="191"/>
      <c r="D69" s="191"/>
      <c r="E69" s="534"/>
      <c r="F69" s="534"/>
      <c r="G69" s="534">
        <f>SUM(G70:G129)</f>
        <v>0</v>
      </c>
      <c r="H69" s="534"/>
      <c r="I69" s="534">
        <f>SUM(I70:I129)</f>
        <v>0</v>
      </c>
      <c r="J69" s="534"/>
      <c r="K69" s="534">
        <f>SUM(K70:K129)</f>
        <v>0</v>
      </c>
    </row>
    <row r="70" spans="1:11" s="497" customFormat="1" ht="19.5" customHeight="1">
      <c r="A70" s="505">
        <v>1</v>
      </c>
      <c r="B70" s="506"/>
      <c r="C70" s="507"/>
      <c r="D70" s="507"/>
      <c r="E70" s="535"/>
      <c r="F70" s="535"/>
      <c r="G70" s="543">
        <f>E70*F70</f>
        <v>0</v>
      </c>
      <c r="H70" s="535"/>
      <c r="I70" s="543">
        <f>G70*H70/100</f>
        <v>0</v>
      </c>
      <c r="J70" s="535"/>
      <c r="K70" s="543">
        <f>I70*J70/100</f>
        <v>0</v>
      </c>
    </row>
    <row r="71" spans="1:11" s="497" customFormat="1" ht="19.5" customHeight="1">
      <c r="A71" s="508">
        <v>2</v>
      </c>
      <c r="B71" s="509"/>
      <c r="C71" s="510"/>
      <c r="D71" s="510"/>
      <c r="E71" s="536"/>
      <c r="F71" s="536"/>
      <c r="G71" s="544">
        <f aca="true" t="shared" si="6" ref="G71:G129">E71*F71</f>
        <v>0</v>
      </c>
      <c r="H71" s="536"/>
      <c r="I71" s="544">
        <f aca="true" t="shared" si="7" ref="I71:I129">G71*H71/100</f>
        <v>0</v>
      </c>
      <c r="J71" s="536"/>
      <c r="K71" s="544">
        <f aca="true" t="shared" si="8" ref="K71:K129">I71*J71/100</f>
        <v>0</v>
      </c>
    </row>
    <row r="72" spans="1:11" s="497" customFormat="1" ht="19.5" customHeight="1">
      <c r="A72" s="508">
        <v>3</v>
      </c>
      <c r="B72" s="509"/>
      <c r="C72" s="510"/>
      <c r="D72" s="510"/>
      <c r="E72" s="536"/>
      <c r="F72" s="536"/>
      <c r="G72" s="544">
        <f t="shared" si="6"/>
        <v>0</v>
      </c>
      <c r="H72" s="536"/>
      <c r="I72" s="544">
        <f t="shared" si="7"/>
        <v>0</v>
      </c>
      <c r="J72" s="536"/>
      <c r="K72" s="544">
        <f t="shared" si="8"/>
        <v>0</v>
      </c>
    </row>
    <row r="73" spans="1:11" s="511" customFormat="1" ht="19.5" customHeight="1">
      <c r="A73" s="508">
        <v>4</v>
      </c>
      <c r="B73" s="509"/>
      <c r="C73" s="510"/>
      <c r="D73" s="510"/>
      <c r="E73" s="536"/>
      <c r="F73" s="536"/>
      <c r="G73" s="544">
        <f t="shared" si="6"/>
        <v>0</v>
      </c>
      <c r="H73" s="536"/>
      <c r="I73" s="544">
        <f t="shared" si="7"/>
        <v>0</v>
      </c>
      <c r="J73" s="536"/>
      <c r="K73" s="544">
        <f t="shared" si="8"/>
        <v>0</v>
      </c>
    </row>
    <row r="74" spans="1:11" s="511" customFormat="1" ht="19.5" customHeight="1">
      <c r="A74" s="508">
        <v>5</v>
      </c>
      <c r="B74" s="509"/>
      <c r="C74" s="510"/>
      <c r="D74" s="510"/>
      <c r="E74" s="536"/>
      <c r="F74" s="536"/>
      <c r="G74" s="544">
        <f t="shared" si="6"/>
        <v>0</v>
      </c>
      <c r="H74" s="536"/>
      <c r="I74" s="544">
        <f t="shared" si="7"/>
        <v>0</v>
      </c>
      <c r="J74" s="536"/>
      <c r="K74" s="544">
        <f t="shared" si="8"/>
        <v>0</v>
      </c>
    </row>
    <row r="75" spans="1:11" s="511" customFormat="1" ht="19.5" customHeight="1">
      <c r="A75" s="508">
        <v>6</v>
      </c>
      <c r="B75" s="509"/>
      <c r="C75" s="510"/>
      <c r="D75" s="510"/>
      <c r="E75" s="536"/>
      <c r="F75" s="536"/>
      <c r="G75" s="544">
        <f t="shared" si="6"/>
        <v>0</v>
      </c>
      <c r="H75" s="536"/>
      <c r="I75" s="544">
        <f t="shared" si="7"/>
        <v>0</v>
      </c>
      <c r="J75" s="536"/>
      <c r="K75" s="544">
        <f t="shared" si="8"/>
        <v>0</v>
      </c>
    </row>
    <row r="76" spans="1:11" s="511" customFormat="1" ht="19.5" customHeight="1">
      <c r="A76" s="508">
        <v>7</v>
      </c>
      <c r="B76" s="509"/>
      <c r="C76" s="510"/>
      <c r="D76" s="510"/>
      <c r="E76" s="536"/>
      <c r="F76" s="536"/>
      <c r="G76" s="544">
        <f t="shared" si="6"/>
        <v>0</v>
      </c>
      <c r="H76" s="536"/>
      <c r="I76" s="544">
        <f t="shared" si="7"/>
        <v>0</v>
      </c>
      <c r="J76" s="536"/>
      <c r="K76" s="544">
        <f t="shared" si="8"/>
        <v>0</v>
      </c>
    </row>
    <row r="77" spans="1:11" s="511" customFormat="1" ht="19.5" customHeight="1">
      <c r="A77" s="508">
        <v>8</v>
      </c>
      <c r="B77" s="509"/>
      <c r="C77" s="510"/>
      <c r="D77" s="510"/>
      <c r="E77" s="536"/>
      <c r="F77" s="536"/>
      <c r="G77" s="544">
        <f t="shared" si="6"/>
        <v>0</v>
      </c>
      <c r="H77" s="536"/>
      <c r="I77" s="544">
        <f t="shared" si="7"/>
        <v>0</v>
      </c>
      <c r="J77" s="536"/>
      <c r="K77" s="544">
        <f t="shared" si="8"/>
        <v>0</v>
      </c>
    </row>
    <row r="78" spans="1:11" s="511" customFormat="1" ht="19.5" customHeight="1">
      <c r="A78" s="508">
        <v>9</v>
      </c>
      <c r="B78" s="509"/>
      <c r="C78" s="510"/>
      <c r="D78" s="510"/>
      <c r="E78" s="536"/>
      <c r="F78" s="536"/>
      <c r="G78" s="544">
        <f t="shared" si="6"/>
        <v>0</v>
      </c>
      <c r="H78" s="536"/>
      <c r="I78" s="544">
        <f t="shared" si="7"/>
        <v>0</v>
      </c>
      <c r="J78" s="536"/>
      <c r="K78" s="544">
        <f t="shared" si="8"/>
        <v>0</v>
      </c>
    </row>
    <row r="79" spans="1:11" s="511" customFormat="1" ht="19.5" customHeight="1">
      <c r="A79" s="508">
        <v>10</v>
      </c>
      <c r="B79" s="509"/>
      <c r="C79" s="510"/>
      <c r="D79" s="510"/>
      <c r="E79" s="536"/>
      <c r="F79" s="536"/>
      <c r="G79" s="544">
        <f t="shared" si="6"/>
        <v>0</v>
      </c>
      <c r="H79" s="536"/>
      <c r="I79" s="544">
        <f t="shared" si="7"/>
        <v>0</v>
      </c>
      <c r="J79" s="536"/>
      <c r="K79" s="544">
        <f t="shared" si="8"/>
        <v>0</v>
      </c>
    </row>
    <row r="80" spans="1:11" s="511" customFormat="1" ht="19.5" customHeight="1">
      <c r="A80" s="508">
        <v>11</v>
      </c>
      <c r="B80" s="509"/>
      <c r="C80" s="510"/>
      <c r="D80" s="510"/>
      <c r="E80" s="536"/>
      <c r="F80" s="536"/>
      <c r="G80" s="544">
        <f t="shared" si="6"/>
        <v>0</v>
      </c>
      <c r="H80" s="536"/>
      <c r="I80" s="544">
        <f t="shared" si="7"/>
        <v>0</v>
      </c>
      <c r="J80" s="536"/>
      <c r="K80" s="544">
        <f t="shared" si="8"/>
        <v>0</v>
      </c>
    </row>
    <row r="81" spans="1:11" s="511" customFormat="1" ht="19.5" customHeight="1">
      <c r="A81" s="508">
        <v>12</v>
      </c>
      <c r="B81" s="509"/>
      <c r="C81" s="510"/>
      <c r="D81" s="510"/>
      <c r="E81" s="536"/>
      <c r="F81" s="536"/>
      <c r="G81" s="544">
        <f t="shared" si="6"/>
        <v>0</v>
      </c>
      <c r="H81" s="536"/>
      <c r="I81" s="544">
        <f t="shared" si="7"/>
        <v>0</v>
      </c>
      <c r="J81" s="536"/>
      <c r="K81" s="544">
        <f t="shared" si="8"/>
        <v>0</v>
      </c>
    </row>
    <row r="82" spans="1:11" s="511" customFormat="1" ht="19.5" customHeight="1">
      <c r="A82" s="508">
        <v>13</v>
      </c>
      <c r="B82" s="509"/>
      <c r="C82" s="510"/>
      <c r="D82" s="510"/>
      <c r="E82" s="536"/>
      <c r="F82" s="537"/>
      <c r="G82" s="544">
        <f t="shared" si="6"/>
        <v>0</v>
      </c>
      <c r="H82" s="536"/>
      <c r="I82" s="544">
        <f t="shared" si="7"/>
        <v>0</v>
      </c>
      <c r="J82" s="536"/>
      <c r="K82" s="544">
        <f t="shared" si="8"/>
        <v>0</v>
      </c>
    </row>
    <row r="83" spans="1:11" s="511" customFormat="1" ht="19.5" customHeight="1">
      <c r="A83" s="508">
        <v>14</v>
      </c>
      <c r="B83" s="509"/>
      <c r="C83" s="510"/>
      <c r="D83" s="510"/>
      <c r="E83" s="536"/>
      <c r="F83" s="537"/>
      <c r="G83" s="544">
        <f t="shared" si="6"/>
        <v>0</v>
      </c>
      <c r="H83" s="536"/>
      <c r="I83" s="544">
        <f t="shared" si="7"/>
        <v>0</v>
      </c>
      <c r="J83" s="536"/>
      <c r="K83" s="544">
        <f t="shared" si="8"/>
        <v>0</v>
      </c>
    </row>
    <row r="84" spans="1:11" s="511" customFormat="1" ht="19.5" customHeight="1">
      <c r="A84" s="508">
        <v>15</v>
      </c>
      <c r="B84" s="509"/>
      <c r="C84" s="510"/>
      <c r="D84" s="510"/>
      <c r="E84" s="537"/>
      <c r="F84" s="536"/>
      <c r="G84" s="544">
        <f t="shared" si="6"/>
        <v>0</v>
      </c>
      <c r="H84" s="536"/>
      <c r="I84" s="544">
        <f t="shared" si="7"/>
        <v>0</v>
      </c>
      <c r="J84" s="536"/>
      <c r="K84" s="544">
        <f t="shared" si="8"/>
        <v>0</v>
      </c>
    </row>
    <row r="85" spans="1:11" s="511" customFormat="1" ht="19.5" customHeight="1">
      <c r="A85" s="508">
        <v>16</v>
      </c>
      <c r="B85" s="509"/>
      <c r="C85" s="510"/>
      <c r="D85" s="510"/>
      <c r="E85" s="537"/>
      <c r="F85" s="536"/>
      <c r="G85" s="544">
        <f t="shared" si="6"/>
        <v>0</v>
      </c>
      <c r="H85" s="536"/>
      <c r="I85" s="544">
        <f t="shared" si="7"/>
        <v>0</v>
      </c>
      <c r="J85" s="536"/>
      <c r="K85" s="544">
        <f t="shared" si="8"/>
        <v>0</v>
      </c>
    </row>
    <row r="86" spans="1:11" s="511" customFormat="1" ht="19.5" customHeight="1">
      <c r="A86" s="508">
        <v>17</v>
      </c>
      <c r="B86" s="509"/>
      <c r="C86" s="510"/>
      <c r="D86" s="510"/>
      <c r="E86" s="537"/>
      <c r="F86" s="536"/>
      <c r="G86" s="544">
        <f t="shared" si="6"/>
        <v>0</v>
      </c>
      <c r="H86" s="536"/>
      <c r="I86" s="544">
        <f t="shared" si="7"/>
        <v>0</v>
      </c>
      <c r="J86" s="536"/>
      <c r="K86" s="544">
        <f t="shared" si="8"/>
        <v>0</v>
      </c>
    </row>
    <row r="87" spans="1:11" s="511" customFormat="1" ht="19.5" customHeight="1">
      <c r="A87" s="508">
        <v>18</v>
      </c>
      <c r="B87" s="509"/>
      <c r="C87" s="510"/>
      <c r="D87" s="510"/>
      <c r="E87" s="537"/>
      <c r="F87" s="536"/>
      <c r="G87" s="544">
        <f t="shared" si="6"/>
        <v>0</v>
      </c>
      <c r="H87" s="536"/>
      <c r="I87" s="544">
        <f t="shared" si="7"/>
        <v>0</v>
      </c>
      <c r="J87" s="536"/>
      <c r="K87" s="544">
        <f t="shared" si="8"/>
        <v>0</v>
      </c>
    </row>
    <row r="88" spans="1:11" s="511" customFormat="1" ht="19.5" customHeight="1">
      <c r="A88" s="508">
        <v>19</v>
      </c>
      <c r="B88" s="509"/>
      <c r="C88" s="510"/>
      <c r="D88" s="510"/>
      <c r="E88" s="537"/>
      <c r="F88" s="536"/>
      <c r="G88" s="544">
        <f t="shared" si="6"/>
        <v>0</v>
      </c>
      <c r="H88" s="536"/>
      <c r="I88" s="544">
        <f t="shared" si="7"/>
        <v>0</v>
      </c>
      <c r="J88" s="536"/>
      <c r="K88" s="544">
        <f t="shared" si="8"/>
        <v>0</v>
      </c>
    </row>
    <row r="89" spans="1:11" s="511" customFormat="1" ht="19.5" customHeight="1">
      <c r="A89" s="508">
        <v>20</v>
      </c>
      <c r="B89" s="509"/>
      <c r="C89" s="510"/>
      <c r="D89" s="510"/>
      <c r="E89" s="537"/>
      <c r="F89" s="536"/>
      <c r="G89" s="544">
        <f t="shared" si="6"/>
        <v>0</v>
      </c>
      <c r="H89" s="536"/>
      <c r="I89" s="544">
        <f t="shared" si="7"/>
        <v>0</v>
      </c>
      <c r="J89" s="536"/>
      <c r="K89" s="544">
        <f t="shared" si="8"/>
        <v>0</v>
      </c>
    </row>
    <row r="90" spans="1:11" s="511" customFormat="1" ht="19.5" customHeight="1">
      <c r="A90" s="508">
        <v>21</v>
      </c>
      <c r="B90" s="509"/>
      <c r="C90" s="510"/>
      <c r="D90" s="510"/>
      <c r="E90" s="537"/>
      <c r="F90" s="536"/>
      <c r="G90" s="544">
        <f t="shared" si="6"/>
        <v>0</v>
      </c>
      <c r="H90" s="536"/>
      <c r="I90" s="544">
        <f t="shared" si="7"/>
        <v>0</v>
      </c>
      <c r="J90" s="536"/>
      <c r="K90" s="544">
        <f t="shared" si="8"/>
        <v>0</v>
      </c>
    </row>
    <row r="91" spans="1:11" s="511" customFormat="1" ht="19.5" customHeight="1">
      <c r="A91" s="508">
        <v>22</v>
      </c>
      <c r="B91" s="512"/>
      <c r="C91" s="510"/>
      <c r="D91" s="510"/>
      <c r="E91" s="537"/>
      <c r="F91" s="536"/>
      <c r="G91" s="544">
        <f t="shared" si="6"/>
        <v>0</v>
      </c>
      <c r="H91" s="536"/>
      <c r="I91" s="544">
        <f t="shared" si="7"/>
        <v>0</v>
      </c>
      <c r="J91" s="536"/>
      <c r="K91" s="544">
        <f t="shared" si="8"/>
        <v>0</v>
      </c>
    </row>
    <row r="92" spans="1:11" s="511" customFormat="1" ht="19.5" customHeight="1">
      <c r="A92" s="508">
        <v>23</v>
      </c>
      <c r="B92" s="509"/>
      <c r="C92" s="510"/>
      <c r="D92" s="510"/>
      <c r="E92" s="537"/>
      <c r="F92" s="536"/>
      <c r="G92" s="544">
        <f t="shared" si="6"/>
        <v>0</v>
      </c>
      <c r="H92" s="536"/>
      <c r="I92" s="544">
        <f t="shared" si="7"/>
        <v>0</v>
      </c>
      <c r="J92" s="536"/>
      <c r="K92" s="544">
        <f t="shared" si="8"/>
        <v>0</v>
      </c>
    </row>
    <row r="93" spans="1:11" s="511" customFormat="1" ht="19.5" customHeight="1">
      <c r="A93" s="508">
        <v>24</v>
      </c>
      <c r="B93" s="509"/>
      <c r="C93" s="510"/>
      <c r="D93" s="510"/>
      <c r="E93" s="537"/>
      <c r="F93" s="536"/>
      <c r="G93" s="544">
        <f t="shared" si="6"/>
        <v>0</v>
      </c>
      <c r="H93" s="536"/>
      <c r="I93" s="544">
        <f t="shared" si="7"/>
        <v>0</v>
      </c>
      <c r="J93" s="536"/>
      <c r="K93" s="544">
        <f t="shared" si="8"/>
        <v>0</v>
      </c>
    </row>
    <row r="94" spans="1:11" s="511" customFormat="1" ht="19.5" customHeight="1">
      <c r="A94" s="508">
        <v>25</v>
      </c>
      <c r="B94" s="509"/>
      <c r="C94" s="510"/>
      <c r="D94" s="510"/>
      <c r="E94" s="537"/>
      <c r="F94" s="536"/>
      <c r="G94" s="544">
        <f t="shared" si="6"/>
        <v>0</v>
      </c>
      <c r="H94" s="536"/>
      <c r="I94" s="544">
        <f t="shared" si="7"/>
        <v>0</v>
      </c>
      <c r="J94" s="536"/>
      <c r="K94" s="544">
        <f t="shared" si="8"/>
        <v>0</v>
      </c>
    </row>
    <row r="95" spans="1:11" s="511" customFormat="1" ht="19.5" customHeight="1">
      <c r="A95" s="508">
        <v>26</v>
      </c>
      <c r="B95" s="509"/>
      <c r="C95" s="510"/>
      <c r="D95" s="510"/>
      <c r="E95" s="537"/>
      <c r="F95" s="536"/>
      <c r="G95" s="544">
        <f t="shared" si="6"/>
        <v>0</v>
      </c>
      <c r="H95" s="536"/>
      <c r="I95" s="544">
        <f t="shared" si="7"/>
        <v>0</v>
      </c>
      <c r="J95" s="536"/>
      <c r="K95" s="544">
        <f t="shared" si="8"/>
        <v>0</v>
      </c>
    </row>
    <row r="96" spans="1:11" s="511" customFormat="1" ht="19.5" customHeight="1">
      <c r="A96" s="508">
        <v>27</v>
      </c>
      <c r="B96" s="509"/>
      <c r="C96" s="510"/>
      <c r="D96" s="510"/>
      <c r="E96" s="537"/>
      <c r="F96" s="536"/>
      <c r="G96" s="544">
        <f t="shared" si="6"/>
        <v>0</v>
      </c>
      <c r="H96" s="536"/>
      <c r="I96" s="544">
        <f t="shared" si="7"/>
        <v>0</v>
      </c>
      <c r="J96" s="536"/>
      <c r="K96" s="544">
        <f t="shared" si="8"/>
        <v>0</v>
      </c>
    </row>
    <row r="97" spans="1:11" s="511" customFormat="1" ht="19.5" customHeight="1">
      <c r="A97" s="508">
        <v>28</v>
      </c>
      <c r="B97" s="509"/>
      <c r="C97" s="510"/>
      <c r="D97" s="510"/>
      <c r="E97" s="537"/>
      <c r="F97" s="536"/>
      <c r="G97" s="544">
        <f t="shared" si="6"/>
        <v>0</v>
      </c>
      <c r="H97" s="536"/>
      <c r="I97" s="544">
        <f t="shared" si="7"/>
        <v>0</v>
      </c>
      <c r="J97" s="536"/>
      <c r="K97" s="544">
        <f t="shared" si="8"/>
        <v>0</v>
      </c>
    </row>
    <row r="98" spans="1:11" s="511" customFormat="1" ht="19.5" customHeight="1">
      <c r="A98" s="508">
        <v>29</v>
      </c>
      <c r="B98" s="509"/>
      <c r="C98" s="510"/>
      <c r="D98" s="510"/>
      <c r="E98" s="537"/>
      <c r="F98" s="536"/>
      <c r="G98" s="544">
        <f t="shared" si="6"/>
        <v>0</v>
      </c>
      <c r="H98" s="536"/>
      <c r="I98" s="544">
        <f t="shared" si="7"/>
        <v>0</v>
      </c>
      <c r="J98" s="536"/>
      <c r="K98" s="544">
        <f t="shared" si="8"/>
        <v>0</v>
      </c>
    </row>
    <row r="99" spans="1:11" s="511" customFormat="1" ht="19.5" customHeight="1">
      <c r="A99" s="508">
        <v>30</v>
      </c>
      <c r="B99" s="509"/>
      <c r="C99" s="510"/>
      <c r="D99" s="510"/>
      <c r="E99" s="537"/>
      <c r="F99" s="536"/>
      <c r="G99" s="544">
        <f t="shared" si="6"/>
        <v>0</v>
      </c>
      <c r="H99" s="536"/>
      <c r="I99" s="544">
        <f t="shared" si="7"/>
        <v>0</v>
      </c>
      <c r="J99" s="536"/>
      <c r="K99" s="544">
        <f t="shared" si="8"/>
        <v>0</v>
      </c>
    </row>
    <row r="100" spans="1:11" s="511" customFormat="1" ht="19.5" customHeight="1">
      <c r="A100" s="508">
        <v>31</v>
      </c>
      <c r="B100" s="509"/>
      <c r="C100" s="510"/>
      <c r="D100" s="510"/>
      <c r="E100" s="537"/>
      <c r="F100" s="536"/>
      <c r="G100" s="544">
        <f t="shared" si="6"/>
        <v>0</v>
      </c>
      <c r="H100" s="536"/>
      <c r="I100" s="544">
        <f t="shared" si="7"/>
        <v>0</v>
      </c>
      <c r="J100" s="536"/>
      <c r="K100" s="544">
        <f t="shared" si="8"/>
        <v>0</v>
      </c>
    </row>
    <row r="101" spans="1:11" s="511" customFormat="1" ht="19.5" customHeight="1">
      <c r="A101" s="508">
        <v>32</v>
      </c>
      <c r="B101" s="509"/>
      <c r="C101" s="510"/>
      <c r="D101" s="510"/>
      <c r="E101" s="537"/>
      <c r="F101" s="536"/>
      <c r="G101" s="544">
        <f t="shared" si="6"/>
        <v>0</v>
      </c>
      <c r="H101" s="536"/>
      <c r="I101" s="544">
        <f t="shared" si="7"/>
        <v>0</v>
      </c>
      <c r="J101" s="536"/>
      <c r="K101" s="544">
        <f t="shared" si="8"/>
        <v>0</v>
      </c>
    </row>
    <row r="102" spans="1:11" s="511" customFormat="1" ht="19.5" customHeight="1">
      <c r="A102" s="508">
        <v>33</v>
      </c>
      <c r="B102" s="509"/>
      <c r="C102" s="510"/>
      <c r="D102" s="510"/>
      <c r="E102" s="537"/>
      <c r="F102" s="536"/>
      <c r="G102" s="544">
        <f t="shared" si="6"/>
        <v>0</v>
      </c>
      <c r="H102" s="536"/>
      <c r="I102" s="544">
        <f t="shared" si="7"/>
        <v>0</v>
      </c>
      <c r="J102" s="536"/>
      <c r="K102" s="544">
        <f t="shared" si="8"/>
        <v>0</v>
      </c>
    </row>
    <row r="103" spans="1:11" s="511" customFormat="1" ht="19.5" customHeight="1">
      <c r="A103" s="508">
        <v>34</v>
      </c>
      <c r="B103" s="509"/>
      <c r="C103" s="510"/>
      <c r="D103" s="510"/>
      <c r="E103" s="537"/>
      <c r="F103" s="536"/>
      <c r="G103" s="544">
        <f t="shared" si="6"/>
        <v>0</v>
      </c>
      <c r="H103" s="536"/>
      <c r="I103" s="544">
        <f t="shared" si="7"/>
        <v>0</v>
      </c>
      <c r="J103" s="536"/>
      <c r="K103" s="544">
        <f t="shared" si="8"/>
        <v>0</v>
      </c>
    </row>
    <row r="104" spans="1:11" s="511" customFormat="1" ht="19.5" customHeight="1">
      <c r="A104" s="508">
        <v>35</v>
      </c>
      <c r="B104" s="509"/>
      <c r="C104" s="510"/>
      <c r="D104" s="510"/>
      <c r="E104" s="536"/>
      <c r="F104" s="536"/>
      <c r="G104" s="544">
        <f t="shared" si="6"/>
        <v>0</v>
      </c>
      <c r="H104" s="536"/>
      <c r="I104" s="544">
        <f t="shared" si="7"/>
        <v>0</v>
      </c>
      <c r="J104" s="536"/>
      <c r="K104" s="544">
        <f t="shared" si="8"/>
        <v>0</v>
      </c>
    </row>
    <row r="105" spans="1:11" s="511" customFormat="1" ht="19.5" customHeight="1">
      <c r="A105" s="508">
        <v>36</v>
      </c>
      <c r="B105" s="509"/>
      <c r="C105" s="510"/>
      <c r="D105" s="510"/>
      <c r="E105" s="536"/>
      <c r="F105" s="536"/>
      <c r="G105" s="544">
        <f t="shared" si="6"/>
        <v>0</v>
      </c>
      <c r="H105" s="536"/>
      <c r="I105" s="544">
        <f t="shared" si="7"/>
        <v>0</v>
      </c>
      <c r="J105" s="536"/>
      <c r="K105" s="544">
        <f t="shared" si="8"/>
        <v>0</v>
      </c>
    </row>
    <row r="106" spans="1:11" s="511" customFormat="1" ht="19.5" customHeight="1">
      <c r="A106" s="508">
        <v>37</v>
      </c>
      <c r="B106" s="509"/>
      <c r="C106" s="510"/>
      <c r="D106" s="510"/>
      <c r="E106" s="536"/>
      <c r="F106" s="536"/>
      <c r="G106" s="544">
        <f t="shared" si="6"/>
        <v>0</v>
      </c>
      <c r="H106" s="536"/>
      <c r="I106" s="544">
        <f t="shared" si="7"/>
        <v>0</v>
      </c>
      <c r="J106" s="536"/>
      <c r="K106" s="544">
        <f t="shared" si="8"/>
        <v>0</v>
      </c>
    </row>
    <row r="107" spans="1:11" s="511" customFormat="1" ht="19.5" customHeight="1">
      <c r="A107" s="508">
        <v>38</v>
      </c>
      <c r="B107" s="509"/>
      <c r="C107" s="510"/>
      <c r="D107" s="510"/>
      <c r="E107" s="536"/>
      <c r="F107" s="536"/>
      <c r="G107" s="544">
        <f t="shared" si="6"/>
        <v>0</v>
      </c>
      <c r="H107" s="536"/>
      <c r="I107" s="544">
        <f t="shared" si="7"/>
        <v>0</v>
      </c>
      <c r="J107" s="536"/>
      <c r="K107" s="544">
        <f t="shared" si="8"/>
        <v>0</v>
      </c>
    </row>
    <row r="108" spans="1:11" s="511" customFormat="1" ht="19.5" customHeight="1">
      <c r="A108" s="508">
        <v>39</v>
      </c>
      <c r="B108" s="509"/>
      <c r="C108" s="510"/>
      <c r="D108" s="510"/>
      <c r="E108" s="536"/>
      <c r="F108" s="536"/>
      <c r="G108" s="544">
        <f t="shared" si="6"/>
        <v>0</v>
      </c>
      <c r="H108" s="536"/>
      <c r="I108" s="544">
        <f t="shared" si="7"/>
        <v>0</v>
      </c>
      <c r="J108" s="536"/>
      <c r="K108" s="544">
        <f t="shared" si="8"/>
        <v>0</v>
      </c>
    </row>
    <row r="109" spans="1:11" s="511" customFormat="1" ht="19.5" customHeight="1">
      <c r="A109" s="508">
        <v>40</v>
      </c>
      <c r="B109" s="509"/>
      <c r="C109" s="510"/>
      <c r="D109" s="510"/>
      <c r="E109" s="536"/>
      <c r="F109" s="536"/>
      <c r="G109" s="544">
        <f t="shared" si="6"/>
        <v>0</v>
      </c>
      <c r="H109" s="536"/>
      <c r="I109" s="544">
        <f t="shared" si="7"/>
        <v>0</v>
      </c>
      <c r="J109" s="536"/>
      <c r="K109" s="544">
        <f t="shared" si="8"/>
        <v>0</v>
      </c>
    </row>
    <row r="110" spans="1:11" s="511" customFormat="1" ht="19.5" customHeight="1">
      <c r="A110" s="508">
        <v>41</v>
      </c>
      <c r="B110" s="512"/>
      <c r="C110" s="510"/>
      <c r="D110" s="510"/>
      <c r="E110" s="536"/>
      <c r="F110" s="536"/>
      <c r="G110" s="544">
        <f t="shared" si="6"/>
        <v>0</v>
      </c>
      <c r="H110" s="537"/>
      <c r="I110" s="544">
        <f t="shared" si="7"/>
        <v>0</v>
      </c>
      <c r="J110" s="536"/>
      <c r="K110" s="544">
        <f t="shared" si="8"/>
        <v>0</v>
      </c>
    </row>
    <row r="111" spans="1:11" s="511" customFormat="1" ht="19.5" customHeight="1">
      <c r="A111" s="508">
        <v>42</v>
      </c>
      <c r="B111" s="509"/>
      <c r="C111" s="510"/>
      <c r="D111" s="510"/>
      <c r="E111" s="536"/>
      <c r="F111" s="536"/>
      <c r="G111" s="544">
        <f t="shared" si="6"/>
        <v>0</v>
      </c>
      <c r="H111" s="536"/>
      <c r="I111" s="544">
        <f t="shared" si="7"/>
        <v>0</v>
      </c>
      <c r="J111" s="536"/>
      <c r="K111" s="544">
        <f t="shared" si="8"/>
        <v>0</v>
      </c>
    </row>
    <row r="112" spans="1:11" s="511" customFormat="1" ht="19.5" customHeight="1">
      <c r="A112" s="508">
        <v>43</v>
      </c>
      <c r="B112" s="509"/>
      <c r="C112" s="510"/>
      <c r="D112" s="510"/>
      <c r="E112" s="536"/>
      <c r="F112" s="536"/>
      <c r="G112" s="544">
        <f t="shared" si="6"/>
        <v>0</v>
      </c>
      <c r="H112" s="536"/>
      <c r="I112" s="544">
        <f t="shared" si="7"/>
        <v>0</v>
      </c>
      <c r="J112" s="536"/>
      <c r="K112" s="544">
        <f t="shared" si="8"/>
        <v>0</v>
      </c>
    </row>
    <row r="113" spans="1:11" s="511" customFormat="1" ht="19.5" customHeight="1">
      <c r="A113" s="508">
        <v>44</v>
      </c>
      <c r="B113" s="509"/>
      <c r="C113" s="510"/>
      <c r="D113" s="510"/>
      <c r="E113" s="536"/>
      <c r="F113" s="536"/>
      <c r="G113" s="544">
        <f t="shared" si="6"/>
        <v>0</v>
      </c>
      <c r="H113" s="536"/>
      <c r="I113" s="544">
        <f t="shared" si="7"/>
        <v>0</v>
      </c>
      <c r="J113" s="536"/>
      <c r="K113" s="544">
        <f t="shared" si="8"/>
        <v>0</v>
      </c>
    </row>
    <row r="114" spans="1:11" s="511" customFormat="1" ht="19.5" customHeight="1">
      <c r="A114" s="508">
        <v>45</v>
      </c>
      <c r="B114" s="509"/>
      <c r="C114" s="510"/>
      <c r="D114" s="510"/>
      <c r="E114" s="536"/>
      <c r="F114" s="536"/>
      <c r="G114" s="544">
        <f t="shared" si="6"/>
        <v>0</v>
      </c>
      <c r="H114" s="537"/>
      <c r="I114" s="544">
        <f t="shared" si="7"/>
        <v>0</v>
      </c>
      <c r="J114" s="536"/>
      <c r="K114" s="544">
        <f t="shared" si="8"/>
        <v>0</v>
      </c>
    </row>
    <row r="115" spans="1:11" s="511" customFormat="1" ht="19.5" customHeight="1">
      <c r="A115" s="508">
        <v>46</v>
      </c>
      <c r="B115" s="512"/>
      <c r="C115" s="510"/>
      <c r="D115" s="510"/>
      <c r="E115" s="536"/>
      <c r="F115" s="536"/>
      <c r="G115" s="544">
        <f t="shared" si="6"/>
        <v>0</v>
      </c>
      <c r="H115" s="537"/>
      <c r="I115" s="544">
        <f t="shared" si="7"/>
        <v>0</v>
      </c>
      <c r="J115" s="536"/>
      <c r="K115" s="544">
        <f t="shared" si="8"/>
        <v>0</v>
      </c>
    </row>
    <row r="116" spans="1:11" s="511" customFormat="1" ht="19.5" customHeight="1">
      <c r="A116" s="508">
        <v>47</v>
      </c>
      <c r="B116" s="509"/>
      <c r="C116" s="510"/>
      <c r="D116" s="510"/>
      <c r="E116" s="536"/>
      <c r="F116" s="536"/>
      <c r="G116" s="544">
        <f t="shared" si="6"/>
        <v>0</v>
      </c>
      <c r="H116" s="536"/>
      <c r="I116" s="544">
        <f t="shared" si="7"/>
        <v>0</v>
      </c>
      <c r="J116" s="536"/>
      <c r="K116" s="544">
        <f t="shared" si="8"/>
        <v>0</v>
      </c>
    </row>
    <row r="117" spans="1:11" s="511" customFormat="1" ht="19.5" customHeight="1">
      <c r="A117" s="508">
        <v>48</v>
      </c>
      <c r="B117" s="509"/>
      <c r="C117" s="510"/>
      <c r="D117" s="510"/>
      <c r="E117" s="536"/>
      <c r="F117" s="536"/>
      <c r="G117" s="544">
        <f t="shared" si="6"/>
        <v>0</v>
      </c>
      <c r="H117" s="536"/>
      <c r="I117" s="544">
        <f t="shared" si="7"/>
        <v>0</v>
      </c>
      <c r="J117" s="536"/>
      <c r="K117" s="544">
        <f t="shared" si="8"/>
        <v>0</v>
      </c>
    </row>
    <row r="118" spans="1:11" s="511" customFormat="1" ht="19.5" customHeight="1">
      <c r="A118" s="508">
        <v>49</v>
      </c>
      <c r="B118" s="509"/>
      <c r="C118" s="510"/>
      <c r="D118" s="510"/>
      <c r="E118" s="536"/>
      <c r="F118" s="536"/>
      <c r="G118" s="544">
        <f t="shared" si="6"/>
        <v>0</v>
      </c>
      <c r="H118" s="536"/>
      <c r="I118" s="544">
        <f t="shared" si="7"/>
        <v>0</v>
      </c>
      <c r="J118" s="536"/>
      <c r="K118" s="544">
        <f t="shared" si="8"/>
        <v>0</v>
      </c>
    </row>
    <row r="119" spans="1:11" s="511" customFormat="1" ht="19.5" customHeight="1">
      <c r="A119" s="508">
        <v>50</v>
      </c>
      <c r="B119" s="509"/>
      <c r="C119" s="510"/>
      <c r="D119" s="510"/>
      <c r="E119" s="536"/>
      <c r="F119" s="536"/>
      <c r="G119" s="544">
        <f t="shared" si="6"/>
        <v>0</v>
      </c>
      <c r="H119" s="536"/>
      <c r="I119" s="544">
        <f t="shared" si="7"/>
        <v>0</v>
      </c>
      <c r="J119" s="536"/>
      <c r="K119" s="544">
        <f t="shared" si="8"/>
        <v>0</v>
      </c>
    </row>
    <row r="120" spans="1:11" s="511" customFormat="1" ht="19.5" customHeight="1">
      <c r="A120" s="508">
        <v>51</v>
      </c>
      <c r="B120" s="509"/>
      <c r="C120" s="510"/>
      <c r="D120" s="510"/>
      <c r="E120" s="536"/>
      <c r="F120" s="536"/>
      <c r="G120" s="544">
        <f t="shared" si="6"/>
        <v>0</v>
      </c>
      <c r="H120" s="536"/>
      <c r="I120" s="544">
        <f t="shared" si="7"/>
        <v>0</v>
      </c>
      <c r="J120" s="536"/>
      <c r="K120" s="544">
        <f t="shared" si="8"/>
        <v>0</v>
      </c>
    </row>
    <row r="121" spans="1:11" s="511" customFormat="1" ht="19.5" customHeight="1">
      <c r="A121" s="508">
        <v>52</v>
      </c>
      <c r="B121" s="509"/>
      <c r="C121" s="510"/>
      <c r="D121" s="510"/>
      <c r="E121" s="536"/>
      <c r="F121" s="536"/>
      <c r="G121" s="544">
        <f t="shared" si="6"/>
        <v>0</v>
      </c>
      <c r="H121" s="536"/>
      <c r="I121" s="544">
        <f t="shared" si="7"/>
        <v>0</v>
      </c>
      <c r="J121" s="536"/>
      <c r="K121" s="544">
        <f t="shared" si="8"/>
        <v>0</v>
      </c>
    </row>
    <row r="122" spans="1:11" s="511" customFormat="1" ht="19.5" customHeight="1">
      <c r="A122" s="508">
        <v>53</v>
      </c>
      <c r="B122" s="509"/>
      <c r="C122" s="510"/>
      <c r="D122" s="510"/>
      <c r="E122" s="536"/>
      <c r="F122" s="536"/>
      <c r="G122" s="544">
        <f t="shared" si="6"/>
        <v>0</v>
      </c>
      <c r="H122" s="536"/>
      <c r="I122" s="544">
        <f t="shared" si="7"/>
        <v>0</v>
      </c>
      <c r="J122" s="536"/>
      <c r="K122" s="544">
        <f t="shared" si="8"/>
        <v>0</v>
      </c>
    </row>
    <row r="123" spans="1:11" s="511" customFormat="1" ht="19.5" customHeight="1">
      <c r="A123" s="508">
        <v>54</v>
      </c>
      <c r="B123" s="509"/>
      <c r="C123" s="510"/>
      <c r="D123" s="510"/>
      <c r="E123" s="536"/>
      <c r="F123" s="536"/>
      <c r="G123" s="544">
        <f t="shared" si="6"/>
        <v>0</v>
      </c>
      <c r="H123" s="536"/>
      <c r="I123" s="544">
        <f t="shared" si="7"/>
        <v>0</v>
      </c>
      <c r="J123" s="536"/>
      <c r="K123" s="544">
        <f t="shared" si="8"/>
        <v>0</v>
      </c>
    </row>
    <row r="124" spans="1:11" s="511" customFormat="1" ht="19.5" customHeight="1">
      <c r="A124" s="508">
        <v>55</v>
      </c>
      <c r="B124" s="509"/>
      <c r="C124" s="510"/>
      <c r="D124" s="510"/>
      <c r="E124" s="536"/>
      <c r="F124" s="536"/>
      <c r="G124" s="544">
        <f t="shared" si="6"/>
        <v>0</v>
      </c>
      <c r="H124" s="536"/>
      <c r="I124" s="544">
        <f t="shared" si="7"/>
        <v>0</v>
      </c>
      <c r="J124" s="536"/>
      <c r="K124" s="544">
        <f t="shared" si="8"/>
        <v>0</v>
      </c>
    </row>
    <row r="125" spans="1:11" s="511" customFormat="1" ht="19.5" customHeight="1">
      <c r="A125" s="508">
        <v>56</v>
      </c>
      <c r="B125" s="509"/>
      <c r="C125" s="510"/>
      <c r="D125" s="510"/>
      <c r="E125" s="536"/>
      <c r="F125" s="536"/>
      <c r="G125" s="544">
        <f t="shared" si="6"/>
        <v>0</v>
      </c>
      <c r="H125" s="536"/>
      <c r="I125" s="544">
        <f t="shared" si="7"/>
        <v>0</v>
      </c>
      <c r="J125" s="536"/>
      <c r="K125" s="544">
        <f t="shared" si="8"/>
        <v>0</v>
      </c>
    </row>
    <row r="126" spans="1:11" s="511" customFormat="1" ht="19.5" customHeight="1">
      <c r="A126" s="508">
        <v>57</v>
      </c>
      <c r="B126" s="509"/>
      <c r="C126" s="510"/>
      <c r="D126" s="510"/>
      <c r="E126" s="536"/>
      <c r="F126" s="536"/>
      <c r="G126" s="544">
        <f t="shared" si="6"/>
        <v>0</v>
      </c>
      <c r="H126" s="536"/>
      <c r="I126" s="544">
        <f t="shared" si="7"/>
        <v>0</v>
      </c>
      <c r="J126" s="536"/>
      <c r="K126" s="544">
        <f t="shared" si="8"/>
        <v>0</v>
      </c>
    </row>
    <row r="127" spans="1:11" s="511" customFormat="1" ht="19.5" customHeight="1">
      <c r="A127" s="508">
        <v>58</v>
      </c>
      <c r="B127" s="509"/>
      <c r="C127" s="510"/>
      <c r="D127" s="510"/>
      <c r="E127" s="536"/>
      <c r="F127" s="536"/>
      <c r="G127" s="544">
        <f t="shared" si="6"/>
        <v>0</v>
      </c>
      <c r="H127" s="536"/>
      <c r="I127" s="544">
        <f t="shared" si="7"/>
        <v>0</v>
      </c>
      <c r="J127" s="536"/>
      <c r="K127" s="544">
        <f t="shared" si="8"/>
        <v>0</v>
      </c>
    </row>
    <row r="128" spans="1:11" s="511" customFormat="1" ht="19.5" customHeight="1">
      <c r="A128" s="508">
        <v>59</v>
      </c>
      <c r="B128" s="509"/>
      <c r="C128" s="510"/>
      <c r="D128" s="510"/>
      <c r="E128" s="536"/>
      <c r="F128" s="536"/>
      <c r="G128" s="544">
        <f t="shared" si="6"/>
        <v>0</v>
      </c>
      <c r="H128" s="536"/>
      <c r="I128" s="544">
        <f t="shared" si="7"/>
        <v>0</v>
      </c>
      <c r="J128" s="536"/>
      <c r="K128" s="544">
        <f t="shared" si="8"/>
        <v>0</v>
      </c>
    </row>
    <row r="129" spans="1:11" s="511" customFormat="1" ht="19.5" customHeight="1">
      <c r="A129" s="513">
        <v>60</v>
      </c>
      <c r="B129" s="514"/>
      <c r="C129" s="515"/>
      <c r="D129" s="515"/>
      <c r="E129" s="538"/>
      <c r="F129" s="538"/>
      <c r="G129" s="545">
        <f t="shared" si="6"/>
        <v>0</v>
      </c>
      <c r="H129" s="538"/>
      <c r="I129" s="545">
        <f t="shared" si="7"/>
        <v>0</v>
      </c>
      <c r="J129" s="538"/>
      <c r="K129" s="545">
        <f t="shared" si="8"/>
        <v>0</v>
      </c>
    </row>
    <row r="130" spans="1:11" s="269" customFormat="1" ht="19.5" customHeight="1">
      <c r="A130" s="882" t="s">
        <v>279</v>
      </c>
      <c r="B130" s="882"/>
      <c r="C130" s="285"/>
      <c r="D130" s="285"/>
      <c r="E130" s="539"/>
      <c r="F130" s="539"/>
      <c r="G130" s="539">
        <f>G69+G50+G7</f>
        <v>0</v>
      </c>
      <c r="H130" s="539"/>
      <c r="I130" s="539">
        <f>I69+I50+I7</f>
        <v>0</v>
      </c>
      <c r="J130" s="539"/>
      <c r="K130" s="539">
        <f>K69+K50+K7</f>
        <v>0</v>
      </c>
    </row>
    <row r="131" ht="15.75">
      <c r="B131" s="516"/>
    </row>
    <row r="132" spans="2:11" ht="18.75">
      <c r="B132" s="283"/>
      <c r="C132" s="511"/>
      <c r="D132" s="511"/>
      <c r="E132" s="517"/>
      <c r="F132" s="517"/>
      <c r="G132" s="517"/>
      <c r="H132" s="517"/>
      <c r="I132" s="517"/>
      <c r="J132" s="517"/>
      <c r="K132" s="517"/>
    </row>
    <row r="133" spans="2:11" ht="18.75">
      <c r="B133" s="519"/>
      <c r="C133" s="519"/>
      <c r="D133" s="283"/>
      <c r="E133" s="518"/>
      <c r="F133" s="519"/>
      <c r="G133" s="519"/>
      <c r="H133" s="546"/>
      <c r="I133" s="546"/>
      <c r="J133" s="546"/>
      <c r="K133" s="520"/>
    </row>
    <row r="134" spans="2:11" ht="18.75">
      <c r="B134" s="283"/>
      <c r="C134" s="283"/>
      <c r="D134" s="283"/>
      <c r="E134" s="521"/>
      <c r="F134" s="521"/>
      <c r="G134" s="521"/>
      <c r="H134" s="547"/>
      <c r="I134" s="547"/>
      <c r="J134" s="547"/>
      <c r="K134" s="520"/>
    </row>
    <row r="135" spans="2:11" ht="18.75">
      <c r="B135" s="283"/>
      <c r="C135" s="283"/>
      <c r="D135" s="283"/>
      <c r="E135" s="518"/>
      <c r="F135" s="522"/>
      <c r="G135" s="522"/>
      <c r="H135" s="190"/>
      <c r="I135" s="190"/>
      <c r="J135" s="190"/>
      <c r="K135" s="520"/>
    </row>
    <row r="136" spans="2:11" ht="18.75">
      <c r="B136" s="519"/>
      <c r="C136" s="283"/>
      <c r="D136" s="283"/>
      <c r="E136" s="518"/>
      <c r="F136" s="522"/>
      <c r="G136" s="522"/>
      <c r="H136" s="190"/>
      <c r="I136" s="190"/>
      <c r="J136" s="190"/>
      <c r="K136" s="520"/>
    </row>
    <row r="137" spans="2:11" ht="18.75">
      <c r="B137" s="283"/>
      <c r="C137" s="283"/>
      <c r="D137" s="283"/>
      <c r="E137" s="518"/>
      <c r="F137" s="522"/>
      <c r="G137" s="853"/>
      <c r="H137" s="853"/>
      <c r="I137" s="853"/>
      <c r="J137" s="853"/>
      <c r="K137" s="853"/>
    </row>
    <row r="138" spans="2:11" ht="15.75">
      <c r="B138" s="880"/>
      <c r="C138" s="880"/>
      <c r="D138" s="59"/>
      <c r="E138" s="880"/>
      <c r="F138" s="880"/>
      <c r="G138" s="880"/>
      <c r="H138" s="282"/>
      <c r="I138" s="271"/>
      <c r="J138" s="271"/>
      <c r="K138" s="271"/>
    </row>
  </sheetData>
  <sheetProtection selectLockedCells="1"/>
  <mergeCells count="12">
    <mergeCell ref="A1:B1"/>
    <mergeCell ref="C1:I1"/>
    <mergeCell ref="J1:K1"/>
    <mergeCell ref="C2:I2"/>
    <mergeCell ref="J2:K2"/>
    <mergeCell ref="C3:I3"/>
    <mergeCell ref="J3:K3"/>
    <mergeCell ref="G137:K137"/>
    <mergeCell ref="B138:C138"/>
    <mergeCell ref="E138:G138"/>
    <mergeCell ref="A130:B130"/>
    <mergeCell ref="J4:K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71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5.57421875" style="568" customWidth="1"/>
    <col min="2" max="2" width="26.140625" style="569" customWidth="1"/>
    <col min="3" max="3" width="12.00390625" style="568" customWidth="1"/>
    <col min="4" max="4" width="13.7109375" style="570" customWidth="1"/>
    <col min="5" max="5" width="13.7109375" style="571" customWidth="1"/>
    <col min="6" max="6" width="13.7109375" style="572" customWidth="1"/>
    <col min="7" max="7" width="13.7109375" style="573" customWidth="1"/>
    <col min="8" max="9" width="13.7109375" style="571" customWidth="1"/>
    <col min="10" max="10" width="13.7109375" style="572" customWidth="1"/>
    <col min="11" max="16384" width="9.140625" style="567" customWidth="1"/>
  </cols>
  <sheetData>
    <row r="1" spans="1:10" ht="22.5" customHeight="1">
      <c r="A1" s="892" t="s">
        <v>283</v>
      </c>
      <c r="B1" s="892"/>
      <c r="C1" s="893" t="s">
        <v>284</v>
      </c>
      <c r="D1" s="893"/>
      <c r="E1" s="893"/>
      <c r="F1" s="893"/>
      <c r="G1" s="893"/>
      <c r="H1" s="893"/>
      <c r="I1" s="894"/>
      <c r="J1" s="894"/>
    </row>
    <row r="2" spans="2:10" ht="18.75">
      <c r="B2" s="548"/>
      <c r="C2" s="549" t="s">
        <v>285</v>
      </c>
      <c r="D2" s="566"/>
      <c r="E2" s="549"/>
      <c r="F2" s="549"/>
      <c r="G2" s="549"/>
      <c r="H2" s="550"/>
      <c r="I2" s="895"/>
      <c r="J2" s="895"/>
    </row>
    <row r="3" spans="3:10" ht="18.75">
      <c r="C3" s="893" t="s">
        <v>433</v>
      </c>
      <c r="D3" s="893"/>
      <c r="E3" s="893"/>
      <c r="F3" s="893"/>
      <c r="G3" s="893"/>
      <c r="H3" s="893"/>
      <c r="I3" s="886"/>
      <c r="J3" s="886"/>
    </row>
    <row r="4" spans="8:10" ht="16.5">
      <c r="H4" s="550"/>
      <c r="I4" s="886"/>
      <c r="J4" s="886"/>
    </row>
    <row r="5" spans="8:10" ht="16.5">
      <c r="H5" s="551"/>
      <c r="I5" s="886"/>
      <c r="J5" s="886"/>
    </row>
    <row r="6" ht="13.5" thickBot="1"/>
    <row r="7" spans="1:10" s="574" customFormat="1" ht="126.75" thickBot="1">
      <c r="A7" s="552" t="s">
        <v>252</v>
      </c>
      <c r="B7" s="553" t="s">
        <v>286</v>
      </c>
      <c r="C7" s="554" t="s">
        <v>287</v>
      </c>
      <c r="D7" s="555" t="s">
        <v>288</v>
      </c>
      <c r="E7" s="556" t="s">
        <v>289</v>
      </c>
      <c r="F7" s="555" t="s">
        <v>290</v>
      </c>
      <c r="G7" s="553" t="s">
        <v>291</v>
      </c>
      <c r="H7" s="553" t="s">
        <v>292</v>
      </c>
      <c r="I7" s="553" t="s">
        <v>293</v>
      </c>
      <c r="J7" s="557" t="s">
        <v>107</v>
      </c>
    </row>
    <row r="8" spans="1:10" s="575" customFormat="1" ht="20.25" customHeight="1" thickBot="1">
      <c r="A8" s="577" t="s">
        <v>85</v>
      </c>
      <c r="B8" s="577" t="s">
        <v>115</v>
      </c>
      <c r="C8" s="578">
        <v>1</v>
      </c>
      <c r="D8" s="579">
        <v>2</v>
      </c>
      <c r="E8" s="579">
        <v>3</v>
      </c>
      <c r="F8" s="579">
        <v>4</v>
      </c>
      <c r="G8" s="578">
        <v>5</v>
      </c>
      <c r="H8" s="578">
        <v>6</v>
      </c>
      <c r="I8" s="578">
        <v>7</v>
      </c>
      <c r="J8" s="580" t="s">
        <v>294</v>
      </c>
    </row>
    <row r="9" spans="1:10" ht="15.75">
      <c r="A9" s="590" t="s">
        <v>280</v>
      </c>
      <c r="B9" s="581" t="s">
        <v>299</v>
      </c>
      <c r="C9" s="591">
        <f>SUM(C10:C94)</f>
        <v>0</v>
      </c>
      <c r="D9" s="601">
        <f aca="true" t="shared" si="0" ref="D9:J9">SUM(D10:D94)</f>
        <v>0</v>
      </c>
      <c r="E9" s="601">
        <f t="shared" si="0"/>
        <v>0</v>
      </c>
      <c r="F9" s="601">
        <f t="shared" si="0"/>
        <v>0</v>
      </c>
      <c r="G9" s="601">
        <f t="shared" si="0"/>
        <v>0</v>
      </c>
      <c r="H9" s="601">
        <f t="shared" si="0"/>
        <v>0</v>
      </c>
      <c r="I9" s="601">
        <f t="shared" si="0"/>
        <v>0</v>
      </c>
      <c r="J9" s="601">
        <f t="shared" si="0"/>
        <v>0</v>
      </c>
    </row>
    <row r="10" spans="1:10" ht="15.75">
      <c r="A10" s="586">
        <v>1</v>
      </c>
      <c r="B10" s="582"/>
      <c r="C10" s="620"/>
      <c r="D10" s="602"/>
      <c r="E10" s="602"/>
      <c r="F10" s="603"/>
      <c r="G10" s="604"/>
      <c r="H10" s="604"/>
      <c r="I10" s="602"/>
      <c r="J10" s="602">
        <f>SUM(D10:I10)</f>
        <v>0</v>
      </c>
    </row>
    <row r="11" spans="1:10" ht="15.75">
      <c r="A11" s="586">
        <v>2</v>
      </c>
      <c r="B11" s="582"/>
      <c r="C11" s="620"/>
      <c r="D11" s="602"/>
      <c r="E11" s="602"/>
      <c r="F11" s="603"/>
      <c r="G11" s="604"/>
      <c r="H11" s="604"/>
      <c r="I11" s="602"/>
      <c r="J11" s="602">
        <f aca="true" t="shared" si="1" ref="J11:J74">SUM(D11:I11)</f>
        <v>0</v>
      </c>
    </row>
    <row r="12" spans="1:10" s="576" customFormat="1" ht="15.75">
      <c r="A12" s="586">
        <v>3</v>
      </c>
      <c r="B12" s="582"/>
      <c r="C12" s="620"/>
      <c r="D12" s="602"/>
      <c r="E12" s="602"/>
      <c r="F12" s="604"/>
      <c r="G12" s="604"/>
      <c r="H12" s="604"/>
      <c r="I12" s="602"/>
      <c r="J12" s="602">
        <f t="shared" si="1"/>
        <v>0</v>
      </c>
    </row>
    <row r="13" spans="1:10" ht="15.75">
      <c r="A13" s="586">
        <v>4</v>
      </c>
      <c r="B13" s="582"/>
      <c r="C13" s="620"/>
      <c r="D13" s="602"/>
      <c r="E13" s="602"/>
      <c r="F13" s="602"/>
      <c r="G13" s="604"/>
      <c r="H13" s="604"/>
      <c r="I13" s="602"/>
      <c r="J13" s="602">
        <f t="shared" si="1"/>
        <v>0</v>
      </c>
    </row>
    <row r="14" spans="1:10" ht="15.75">
      <c r="A14" s="586">
        <v>5</v>
      </c>
      <c r="B14" s="582"/>
      <c r="C14" s="620"/>
      <c r="D14" s="602"/>
      <c r="E14" s="602"/>
      <c r="F14" s="603"/>
      <c r="G14" s="604"/>
      <c r="H14" s="604"/>
      <c r="I14" s="602"/>
      <c r="J14" s="602">
        <f t="shared" si="1"/>
        <v>0</v>
      </c>
    </row>
    <row r="15" spans="1:10" s="576" customFormat="1" ht="15.75">
      <c r="A15" s="586">
        <v>6</v>
      </c>
      <c r="B15" s="582"/>
      <c r="C15" s="620"/>
      <c r="D15" s="602"/>
      <c r="E15" s="602"/>
      <c r="F15" s="604"/>
      <c r="G15" s="604"/>
      <c r="H15" s="604"/>
      <c r="I15" s="602"/>
      <c r="J15" s="602">
        <f t="shared" si="1"/>
        <v>0</v>
      </c>
    </row>
    <row r="16" spans="1:10" s="576" customFormat="1" ht="15.75">
      <c r="A16" s="586">
        <v>7</v>
      </c>
      <c r="B16" s="582"/>
      <c r="C16" s="620"/>
      <c r="D16" s="602"/>
      <c r="E16" s="602"/>
      <c r="F16" s="603"/>
      <c r="G16" s="604"/>
      <c r="H16" s="604"/>
      <c r="I16" s="602"/>
      <c r="J16" s="602">
        <f t="shared" si="1"/>
        <v>0</v>
      </c>
    </row>
    <row r="17" spans="1:10" ht="15.75">
      <c r="A17" s="586">
        <v>8</v>
      </c>
      <c r="B17" s="582"/>
      <c r="C17" s="620"/>
      <c r="D17" s="602"/>
      <c r="E17" s="602"/>
      <c r="F17" s="603"/>
      <c r="G17" s="604"/>
      <c r="H17" s="604"/>
      <c r="I17" s="602"/>
      <c r="J17" s="602">
        <f t="shared" si="1"/>
        <v>0</v>
      </c>
    </row>
    <row r="18" spans="1:10" ht="15.75">
      <c r="A18" s="586">
        <v>9</v>
      </c>
      <c r="B18" s="582"/>
      <c r="C18" s="620"/>
      <c r="D18" s="602"/>
      <c r="E18" s="602"/>
      <c r="F18" s="604"/>
      <c r="G18" s="604"/>
      <c r="H18" s="604"/>
      <c r="I18" s="602"/>
      <c r="J18" s="602">
        <f t="shared" si="1"/>
        <v>0</v>
      </c>
    </row>
    <row r="19" spans="1:10" ht="15.75">
      <c r="A19" s="586">
        <v>10</v>
      </c>
      <c r="B19" s="582"/>
      <c r="C19" s="620"/>
      <c r="D19" s="602"/>
      <c r="E19" s="602"/>
      <c r="F19" s="603"/>
      <c r="G19" s="604"/>
      <c r="H19" s="604"/>
      <c r="I19" s="602"/>
      <c r="J19" s="602">
        <f t="shared" si="1"/>
        <v>0</v>
      </c>
    </row>
    <row r="20" spans="1:10" ht="15.75">
      <c r="A20" s="586">
        <v>11</v>
      </c>
      <c r="B20" s="582"/>
      <c r="C20" s="620"/>
      <c r="D20" s="602"/>
      <c r="E20" s="602"/>
      <c r="F20" s="603"/>
      <c r="G20" s="604"/>
      <c r="H20" s="604"/>
      <c r="I20" s="602"/>
      <c r="J20" s="602">
        <f t="shared" si="1"/>
        <v>0</v>
      </c>
    </row>
    <row r="21" spans="1:10" ht="15.75">
      <c r="A21" s="586">
        <v>12</v>
      </c>
      <c r="B21" s="582"/>
      <c r="C21" s="620"/>
      <c r="D21" s="602"/>
      <c r="E21" s="602"/>
      <c r="F21" s="604"/>
      <c r="G21" s="604"/>
      <c r="H21" s="604"/>
      <c r="I21" s="602"/>
      <c r="J21" s="602">
        <f t="shared" si="1"/>
        <v>0</v>
      </c>
    </row>
    <row r="22" spans="1:10" ht="15.75">
      <c r="A22" s="586">
        <v>13</v>
      </c>
      <c r="B22" s="582"/>
      <c r="C22" s="620"/>
      <c r="D22" s="602"/>
      <c r="E22" s="602"/>
      <c r="F22" s="604"/>
      <c r="G22" s="604"/>
      <c r="H22" s="604"/>
      <c r="I22" s="602"/>
      <c r="J22" s="602">
        <f t="shared" si="1"/>
        <v>0</v>
      </c>
    </row>
    <row r="23" spans="1:10" s="576" customFormat="1" ht="15.75">
      <c r="A23" s="586">
        <v>14</v>
      </c>
      <c r="B23" s="582"/>
      <c r="C23" s="620"/>
      <c r="D23" s="602"/>
      <c r="E23" s="602"/>
      <c r="F23" s="603"/>
      <c r="G23" s="604"/>
      <c r="H23" s="604"/>
      <c r="I23" s="602"/>
      <c r="J23" s="602">
        <f t="shared" si="1"/>
        <v>0</v>
      </c>
    </row>
    <row r="24" spans="1:10" ht="15.75">
      <c r="A24" s="586">
        <v>15</v>
      </c>
      <c r="B24" s="582"/>
      <c r="C24" s="620"/>
      <c r="D24" s="602"/>
      <c r="E24" s="602"/>
      <c r="F24" s="603"/>
      <c r="G24" s="604"/>
      <c r="H24" s="604"/>
      <c r="I24" s="602"/>
      <c r="J24" s="602">
        <f t="shared" si="1"/>
        <v>0</v>
      </c>
    </row>
    <row r="25" spans="1:10" ht="15.75">
      <c r="A25" s="586">
        <v>16</v>
      </c>
      <c r="B25" s="582"/>
      <c r="C25" s="620"/>
      <c r="D25" s="602"/>
      <c r="E25" s="602"/>
      <c r="F25" s="603"/>
      <c r="G25" s="604"/>
      <c r="H25" s="604"/>
      <c r="I25" s="602"/>
      <c r="J25" s="602">
        <f t="shared" si="1"/>
        <v>0</v>
      </c>
    </row>
    <row r="26" spans="1:10" s="576" customFormat="1" ht="15.75">
      <c r="A26" s="586">
        <v>17</v>
      </c>
      <c r="B26" s="582"/>
      <c r="C26" s="620"/>
      <c r="D26" s="602"/>
      <c r="E26" s="602"/>
      <c r="F26" s="603"/>
      <c r="G26" s="604"/>
      <c r="H26" s="604"/>
      <c r="I26" s="602"/>
      <c r="J26" s="602">
        <f t="shared" si="1"/>
        <v>0</v>
      </c>
    </row>
    <row r="27" spans="1:10" ht="15.75">
      <c r="A27" s="586">
        <v>18</v>
      </c>
      <c r="B27" s="582"/>
      <c r="C27" s="620"/>
      <c r="D27" s="602"/>
      <c r="E27" s="602"/>
      <c r="F27" s="603"/>
      <c r="G27" s="604"/>
      <c r="H27" s="604"/>
      <c r="I27" s="602"/>
      <c r="J27" s="602">
        <f t="shared" si="1"/>
        <v>0</v>
      </c>
    </row>
    <row r="28" spans="1:10" ht="15.75">
      <c r="A28" s="586">
        <v>19</v>
      </c>
      <c r="B28" s="582"/>
      <c r="C28" s="620"/>
      <c r="D28" s="602"/>
      <c r="E28" s="602"/>
      <c r="F28" s="604"/>
      <c r="G28" s="604"/>
      <c r="H28" s="604"/>
      <c r="I28" s="602"/>
      <c r="J28" s="602">
        <f t="shared" si="1"/>
        <v>0</v>
      </c>
    </row>
    <row r="29" spans="1:10" ht="15.75">
      <c r="A29" s="586">
        <v>20</v>
      </c>
      <c r="B29" s="582"/>
      <c r="C29" s="620"/>
      <c r="D29" s="602"/>
      <c r="E29" s="602"/>
      <c r="F29" s="604"/>
      <c r="G29" s="604"/>
      <c r="H29" s="604"/>
      <c r="I29" s="602"/>
      <c r="J29" s="602">
        <f t="shared" si="1"/>
        <v>0</v>
      </c>
    </row>
    <row r="30" spans="1:10" ht="15.75">
      <c r="A30" s="586">
        <v>21</v>
      </c>
      <c r="B30" s="582"/>
      <c r="C30" s="620"/>
      <c r="D30" s="602"/>
      <c r="E30" s="602"/>
      <c r="F30" s="604"/>
      <c r="G30" s="604"/>
      <c r="H30" s="604"/>
      <c r="I30" s="602"/>
      <c r="J30" s="602">
        <f t="shared" si="1"/>
        <v>0</v>
      </c>
    </row>
    <row r="31" spans="1:10" ht="15.75">
      <c r="A31" s="586">
        <v>22</v>
      </c>
      <c r="B31" s="582"/>
      <c r="C31" s="620"/>
      <c r="D31" s="602"/>
      <c r="E31" s="602"/>
      <c r="F31" s="604"/>
      <c r="G31" s="604"/>
      <c r="H31" s="604"/>
      <c r="I31" s="602"/>
      <c r="J31" s="602">
        <f t="shared" si="1"/>
        <v>0</v>
      </c>
    </row>
    <row r="32" spans="1:10" ht="15.75">
      <c r="A32" s="586">
        <v>23</v>
      </c>
      <c r="B32" s="582"/>
      <c r="C32" s="620"/>
      <c r="D32" s="602"/>
      <c r="E32" s="602"/>
      <c r="F32" s="604"/>
      <c r="G32" s="604"/>
      <c r="H32" s="604"/>
      <c r="I32" s="602"/>
      <c r="J32" s="602">
        <f t="shared" si="1"/>
        <v>0</v>
      </c>
    </row>
    <row r="33" spans="1:10" ht="15.75">
      <c r="A33" s="586">
        <v>24</v>
      </c>
      <c r="B33" s="582"/>
      <c r="C33" s="620"/>
      <c r="D33" s="602"/>
      <c r="E33" s="602"/>
      <c r="F33" s="604"/>
      <c r="G33" s="604"/>
      <c r="H33" s="604"/>
      <c r="I33" s="602"/>
      <c r="J33" s="602">
        <f t="shared" si="1"/>
        <v>0</v>
      </c>
    </row>
    <row r="34" spans="1:10" ht="15.75">
      <c r="A34" s="586">
        <v>25</v>
      </c>
      <c r="B34" s="582"/>
      <c r="C34" s="620"/>
      <c r="D34" s="602"/>
      <c r="E34" s="602"/>
      <c r="F34" s="604"/>
      <c r="G34" s="604"/>
      <c r="H34" s="604"/>
      <c r="I34" s="602"/>
      <c r="J34" s="602">
        <f t="shared" si="1"/>
        <v>0</v>
      </c>
    </row>
    <row r="35" spans="1:10" s="576" customFormat="1" ht="15.75">
      <c r="A35" s="586">
        <v>26</v>
      </c>
      <c r="B35" s="582"/>
      <c r="C35" s="620"/>
      <c r="D35" s="602"/>
      <c r="E35" s="602"/>
      <c r="F35" s="604"/>
      <c r="G35" s="604"/>
      <c r="H35" s="604"/>
      <c r="I35" s="602"/>
      <c r="J35" s="602">
        <f t="shared" si="1"/>
        <v>0</v>
      </c>
    </row>
    <row r="36" spans="1:10" ht="15.75">
      <c r="A36" s="586">
        <v>27</v>
      </c>
      <c r="B36" s="582"/>
      <c r="C36" s="620"/>
      <c r="D36" s="602"/>
      <c r="E36" s="602"/>
      <c r="F36" s="604"/>
      <c r="G36" s="604"/>
      <c r="H36" s="604"/>
      <c r="I36" s="602"/>
      <c r="J36" s="602">
        <f t="shared" si="1"/>
        <v>0</v>
      </c>
    </row>
    <row r="37" spans="1:10" ht="15.75">
      <c r="A37" s="586">
        <v>28</v>
      </c>
      <c r="B37" s="582"/>
      <c r="C37" s="620"/>
      <c r="D37" s="602"/>
      <c r="E37" s="602"/>
      <c r="F37" s="604"/>
      <c r="G37" s="604"/>
      <c r="H37" s="604"/>
      <c r="I37" s="602"/>
      <c r="J37" s="602">
        <f t="shared" si="1"/>
        <v>0</v>
      </c>
    </row>
    <row r="38" spans="1:10" ht="15.75">
      <c r="A38" s="586">
        <v>29</v>
      </c>
      <c r="B38" s="582"/>
      <c r="C38" s="620"/>
      <c r="D38" s="602"/>
      <c r="E38" s="602"/>
      <c r="F38" s="604"/>
      <c r="G38" s="604"/>
      <c r="H38" s="604"/>
      <c r="I38" s="602"/>
      <c r="J38" s="602">
        <f t="shared" si="1"/>
        <v>0</v>
      </c>
    </row>
    <row r="39" spans="1:10" ht="15.75">
      <c r="A39" s="586">
        <v>30</v>
      </c>
      <c r="B39" s="582"/>
      <c r="C39" s="620"/>
      <c r="D39" s="602"/>
      <c r="E39" s="602"/>
      <c r="F39" s="604"/>
      <c r="G39" s="604"/>
      <c r="H39" s="604"/>
      <c r="I39" s="602"/>
      <c r="J39" s="602">
        <f t="shared" si="1"/>
        <v>0</v>
      </c>
    </row>
    <row r="40" spans="1:10" ht="15.75">
      <c r="A40" s="586">
        <v>31</v>
      </c>
      <c r="B40" s="582"/>
      <c r="C40" s="620"/>
      <c r="D40" s="602"/>
      <c r="E40" s="602"/>
      <c r="F40" s="604"/>
      <c r="G40" s="604"/>
      <c r="H40" s="604"/>
      <c r="I40" s="602"/>
      <c r="J40" s="602">
        <f t="shared" si="1"/>
        <v>0</v>
      </c>
    </row>
    <row r="41" spans="1:10" ht="15.75">
      <c r="A41" s="586">
        <v>32</v>
      </c>
      <c r="B41" s="582"/>
      <c r="C41" s="620"/>
      <c r="D41" s="602"/>
      <c r="E41" s="602"/>
      <c r="F41" s="604"/>
      <c r="G41" s="604"/>
      <c r="H41" s="604"/>
      <c r="I41" s="602"/>
      <c r="J41" s="602">
        <f t="shared" si="1"/>
        <v>0</v>
      </c>
    </row>
    <row r="42" spans="1:10" ht="15.75">
      <c r="A42" s="586">
        <v>33</v>
      </c>
      <c r="B42" s="582"/>
      <c r="C42" s="620"/>
      <c r="D42" s="602"/>
      <c r="E42" s="602"/>
      <c r="F42" s="603"/>
      <c r="G42" s="604"/>
      <c r="H42" s="604"/>
      <c r="I42" s="602"/>
      <c r="J42" s="602">
        <f t="shared" si="1"/>
        <v>0</v>
      </c>
    </row>
    <row r="43" spans="1:10" s="576" customFormat="1" ht="15.75">
      <c r="A43" s="586">
        <v>34</v>
      </c>
      <c r="B43" s="582"/>
      <c r="C43" s="620"/>
      <c r="D43" s="602"/>
      <c r="E43" s="602"/>
      <c r="F43" s="603"/>
      <c r="G43" s="604"/>
      <c r="H43" s="604"/>
      <c r="I43" s="602"/>
      <c r="J43" s="602">
        <f t="shared" si="1"/>
        <v>0</v>
      </c>
    </row>
    <row r="44" spans="1:10" ht="15.75">
      <c r="A44" s="586">
        <v>35</v>
      </c>
      <c r="B44" s="582"/>
      <c r="C44" s="620"/>
      <c r="D44" s="602"/>
      <c r="E44" s="602"/>
      <c r="F44" s="603"/>
      <c r="G44" s="604"/>
      <c r="H44" s="604"/>
      <c r="I44" s="602"/>
      <c r="J44" s="602">
        <f t="shared" si="1"/>
        <v>0</v>
      </c>
    </row>
    <row r="45" spans="1:10" ht="15.75">
      <c r="A45" s="586">
        <v>36</v>
      </c>
      <c r="B45" s="582"/>
      <c r="C45" s="620"/>
      <c r="D45" s="602"/>
      <c r="E45" s="602"/>
      <c r="F45" s="604"/>
      <c r="G45" s="604"/>
      <c r="H45" s="604"/>
      <c r="I45" s="602"/>
      <c r="J45" s="602">
        <f t="shared" si="1"/>
        <v>0</v>
      </c>
    </row>
    <row r="46" spans="1:10" ht="15.75">
      <c r="A46" s="586">
        <v>37</v>
      </c>
      <c r="B46" s="582"/>
      <c r="C46" s="620"/>
      <c r="D46" s="602"/>
      <c r="E46" s="602"/>
      <c r="F46" s="603"/>
      <c r="G46" s="604"/>
      <c r="H46" s="604"/>
      <c r="I46" s="602"/>
      <c r="J46" s="602">
        <f t="shared" si="1"/>
        <v>0</v>
      </c>
    </row>
    <row r="47" spans="1:10" ht="15.75">
      <c r="A47" s="586">
        <v>38</v>
      </c>
      <c r="B47" s="582"/>
      <c r="C47" s="620"/>
      <c r="D47" s="602"/>
      <c r="E47" s="602"/>
      <c r="F47" s="602"/>
      <c r="G47" s="604"/>
      <c r="H47" s="604"/>
      <c r="I47" s="602"/>
      <c r="J47" s="602">
        <f t="shared" si="1"/>
        <v>0</v>
      </c>
    </row>
    <row r="48" spans="1:10" ht="15.75">
      <c r="A48" s="586">
        <v>39</v>
      </c>
      <c r="B48" s="582"/>
      <c r="C48" s="620"/>
      <c r="D48" s="602"/>
      <c r="E48" s="602"/>
      <c r="F48" s="603"/>
      <c r="G48" s="604"/>
      <c r="H48" s="604"/>
      <c r="I48" s="602"/>
      <c r="J48" s="602">
        <f t="shared" si="1"/>
        <v>0</v>
      </c>
    </row>
    <row r="49" spans="1:10" ht="15.75">
      <c r="A49" s="586">
        <v>40</v>
      </c>
      <c r="B49" s="582"/>
      <c r="C49" s="620"/>
      <c r="D49" s="602"/>
      <c r="E49" s="602"/>
      <c r="F49" s="604"/>
      <c r="G49" s="604"/>
      <c r="H49" s="604"/>
      <c r="I49" s="602"/>
      <c r="J49" s="602">
        <f t="shared" si="1"/>
        <v>0</v>
      </c>
    </row>
    <row r="50" spans="1:10" s="576" customFormat="1" ht="15.75">
      <c r="A50" s="586">
        <v>41</v>
      </c>
      <c r="B50" s="582"/>
      <c r="C50" s="620"/>
      <c r="D50" s="602"/>
      <c r="E50" s="602"/>
      <c r="F50" s="603"/>
      <c r="G50" s="604"/>
      <c r="H50" s="604"/>
      <c r="I50" s="602"/>
      <c r="J50" s="602">
        <f t="shared" si="1"/>
        <v>0</v>
      </c>
    </row>
    <row r="51" spans="1:10" ht="15.75">
      <c r="A51" s="586">
        <v>42</v>
      </c>
      <c r="B51" s="582"/>
      <c r="C51" s="620"/>
      <c r="D51" s="602"/>
      <c r="E51" s="602"/>
      <c r="F51" s="603"/>
      <c r="G51" s="604"/>
      <c r="H51" s="604"/>
      <c r="I51" s="602"/>
      <c r="J51" s="602">
        <f t="shared" si="1"/>
        <v>0</v>
      </c>
    </row>
    <row r="52" spans="1:10" s="576" customFormat="1" ht="15.75">
      <c r="A52" s="586">
        <v>43</v>
      </c>
      <c r="B52" s="582"/>
      <c r="C52" s="620"/>
      <c r="D52" s="602"/>
      <c r="E52" s="602"/>
      <c r="F52" s="604"/>
      <c r="G52" s="604"/>
      <c r="H52" s="604"/>
      <c r="I52" s="602"/>
      <c r="J52" s="602">
        <f t="shared" si="1"/>
        <v>0</v>
      </c>
    </row>
    <row r="53" spans="1:10" ht="15.75">
      <c r="A53" s="586">
        <v>44</v>
      </c>
      <c r="B53" s="582"/>
      <c r="C53" s="620"/>
      <c r="D53" s="602"/>
      <c r="E53" s="602"/>
      <c r="F53" s="604"/>
      <c r="G53" s="604"/>
      <c r="H53" s="604"/>
      <c r="I53" s="602"/>
      <c r="J53" s="602">
        <f t="shared" si="1"/>
        <v>0</v>
      </c>
    </row>
    <row r="54" spans="1:10" ht="15.75">
      <c r="A54" s="586">
        <v>45</v>
      </c>
      <c r="B54" s="582"/>
      <c r="C54" s="620"/>
      <c r="D54" s="602"/>
      <c r="E54" s="602"/>
      <c r="F54" s="604"/>
      <c r="G54" s="604"/>
      <c r="H54" s="604"/>
      <c r="I54" s="602"/>
      <c r="J54" s="602">
        <f t="shared" si="1"/>
        <v>0</v>
      </c>
    </row>
    <row r="55" spans="1:10" s="576" customFormat="1" ht="15.75">
      <c r="A55" s="586">
        <v>46</v>
      </c>
      <c r="B55" s="582"/>
      <c r="C55" s="620"/>
      <c r="D55" s="602"/>
      <c r="E55" s="602"/>
      <c r="F55" s="604"/>
      <c r="G55" s="604"/>
      <c r="H55" s="604"/>
      <c r="I55" s="602"/>
      <c r="J55" s="602">
        <f t="shared" si="1"/>
        <v>0</v>
      </c>
    </row>
    <row r="56" spans="1:10" ht="15.75">
      <c r="A56" s="586">
        <v>47</v>
      </c>
      <c r="B56" s="582"/>
      <c r="C56" s="620"/>
      <c r="D56" s="602"/>
      <c r="E56" s="602"/>
      <c r="F56" s="604"/>
      <c r="G56" s="604"/>
      <c r="H56" s="604"/>
      <c r="I56" s="602"/>
      <c r="J56" s="602">
        <f t="shared" si="1"/>
        <v>0</v>
      </c>
    </row>
    <row r="57" spans="1:10" s="576" customFormat="1" ht="15.75">
      <c r="A57" s="586">
        <v>48</v>
      </c>
      <c r="B57" s="582"/>
      <c r="C57" s="620"/>
      <c r="D57" s="602"/>
      <c r="E57" s="602"/>
      <c r="F57" s="604"/>
      <c r="G57" s="604"/>
      <c r="H57" s="604"/>
      <c r="I57" s="602"/>
      <c r="J57" s="602">
        <f t="shared" si="1"/>
        <v>0</v>
      </c>
    </row>
    <row r="58" spans="1:10" ht="15.75">
      <c r="A58" s="586">
        <v>49</v>
      </c>
      <c r="B58" s="582"/>
      <c r="C58" s="620"/>
      <c r="D58" s="602"/>
      <c r="E58" s="602"/>
      <c r="F58" s="604"/>
      <c r="G58" s="604"/>
      <c r="H58" s="604"/>
      <c r="I58" s="602"/>
      <c r="J58" s="602">
        <f t="shared" si="1"/>
        <v>0</v>
      </c>
    </row>
    <row r="59" spans="1:10" ht="15.75">
      <c r="A59" s="586">
        <v>50</v>
      </c>
      <c r="B59" s="582"/>
      <c r="C59" s="620"/>
      <c r="D59" s="602"/>
      <c r="E59" s="602"/>
      <c r="F59" s="604"/>
      <c r="G59" s="604"/>
      <c r="H59" s="604"/>
      <c r="I59" s="602"/>
      <c r="J59" s="602">
        <f t="shared" si="1"/>
        <v>0</v>
      </c>
    </row>
    <row r="60" spans="1:10" s="576" customFormat="1" ht="15.75">
      <c r="A60" s="586">
        <v>51</v>
      </c>
      <c r="B60" s="582"/>
      <c r="C60" s="620"/>
      <c r="D60" s="602"/>
      <c r="E60" s="602"/>
      <c r="F60" s="604"/>
      <c r="G60" s="604"/>
      <c r="H60" s="604"/>
      <c r="I60" s="602"/>
      <c r="J60" s="602">
        <f t="shared" si="1"/>
        <v>0</v>
      </c>
    </row>
    <row r="61" spans="1:10" ht="15.75">
      <c r="A61" s="586">
        <v>52</v>
      </c>
      <c r="B61" s="582"/>
      <c r="C61" s="620"/>
      <c r="D61" s="602"/>
      <c r="E61" s="602"/>
      <c r="F61" s="604"/>
      <c r="G61" s="604"/>
      <c r="H61" s="604"/>
      <c r="I61" s="602"/>
      <c r="J61" s="602">
        <f t="shared" si="1"/>
        <v>0</v>
      </c>
    </row>
    <row r="62" spans="1:10" ht="15.75">
      <c r="A62" s="586">
        <v>53</v>
      </c>
      <c r="B62" s="582"/>
      <c r="C62" s="620"/>
      <c r="D62" s="602"/>
      <c r="E62" s="602"/>
      <c r="F62" s="604"/>
      <c r="G62" s="604"/>
      <c r="H62" s="604"/>
      <c r="I62" s="602"/>
      <c r="J62" s="602">
        <f t="shared" si="1"/>
        <v>0</v>
      </c>
    </row>
    <row r="63" spans="1:10" ht="15.75">
      <c r="A63" s="586">
        <v>54</v>
      </c>
      <c r="B63" s="582"/>
      <c r="C63" s="620"/>
      <c r="D63" s="602"/>
      <c r="E63" s="602"/>
      <c r="F63" s="604"/>
      <c r="G63" s="604"/>
      <c r="H63" s="604"/>
      <c r="I63" s="602"/>
      <c r="J63" s="602">
        <f t="shared" si="1"/>
        <v>0</v>
      </c>
    </row>
    <row r="64" spans="1:10" ht="15.75">
      <c r="A64" s="586">
        <v>55</v>
      </c>
      <c r="B64" s="582"/>
      <c r="C64" s="620"/>
      <c r="D64" s="602"/>
      <c r="E64" s="602"/>
      <c r="F64" s="604"/>
      <c r="G64" s="604"/>
      <c r="H64" s="604"/>
      <c r="I64" s="602"/>
      <c r="J64" s="602">
        <f t="shared" si="1"/>
        <v>0</v>
      </c>
    </row>
    <row r="65" spans="1:10" ht="15.75">
      <c r="A65" s="586">
        <v>56</v>
      </c>
      <c r="B65" s="582"/>
      <c r="C65" s="620"/>
      <c r="D65" s="602"/>
      <c r="E65" s="602"/>
      <c r="F65" s="604"/>
      <c r="G65" s="604"/>
      <c r="H65" s="604"/>
      <c r="I65" s="602"/>
      <c r="J65" s="602">
        <f t="shared" si="1"/>
        <v>0</v>
      </c>
    </row>
    <row r="66" spans="1:10" ht="15.75">
      <c r="A66" s="586">
        <v>57</v>
      </c>
      <c r="B66" s="582"/>
      <c r="C66" s="620"/>
      <c r="D66" s="602"/>
      <c r="E66" s="602"/>
      <c r="F66" s="604"/>
      <c r="G66" s="604"/>
      <c r="H66" s="604"/>
      <c r="I66" s="602"/>
      <c r="J66" s="602">
        <f t="shared" si="1"/>
        <v>0</v>
      </c>
    </row>
    <row r="67" spans="1:10" ht="15.75">
      <c r="A67" s="586">
        <v>58</v>
      </c>
      <c r="B67" s="582"/>
      <c r="C67" s="620"/>
      <c r="D67" s="602"/>
      <c r="E67" s="602"/>
      <c r="F67" s="604"/>
      <c r="G67" s="604"/>
      <c r="H67" s="604"/>
      <c r="I67" s="602"/>
      <c r="J67" s="602">
        <f t="shared" si="1"/>
        <v>0</v>
      </c>
    </row>
    <row r="68" spans="1:10" ht="15.75">
      <c r="A68" s="586">
        <v>59</v>
      </c>
      <c r="B68" s="582"/>
      <c r="C68" s="620"/>
      <c r="D68" s="602"/>
      <c r="E68" s="602"/>
      <c r="F68" s="604"/>
      <c r="G68" s="604"/>
      <c r="H68" s="604"/>
      <c r="I68" s="602"/>
      <c r="J68" s="602">
        <f t="shared" si="1"/>
        <v>0</v>
      </c>
    </row>
    <row r="69" spans="1:10" ht="15.75">
      <c r="A69" s="586">
        <v>60</v>
      </c>
      <c r="B69" s="582"/>
      <c r="C69" s="620"/>
      <c r="D69" s="602"/>
      <c r="E69" s="602"/>
      <c r="F69" s="604"/>
      <c r="G69" s="604"/>
      <c r="H69" s="604"/>
      <c r="I69" s="602"/>
      <c r="J69" s="602">
        <f t="shared" si="1"/>
        <v>0</v>
      </c>
    </row>
    <row r="70" spans="1:10" ht="15.75">
      <c r="A70" s="586">
        <v>61</v>
      </c>
      <c r="B70" s="582"/>
      <c r="C70" s="620"/>
      <c r="D70" s="602"/>
      <c r="E70" s="602"/>
      <c r="F70" s="604"/>
      <c r="G70" s="604"/>
      <c r="H70" s="604"/>
      <c r="I70" s="602"/>
      <c r="J70" s="602">
        <f t="shared" si="1"/>
        <v>0</v>
      </c>
    </row>
    <row r="71" spans="1:10" ht="15.75">
      <c r="A71" s="586">
        <v>62</v>
      </c>
      <c r="B71" s="582"/>
      <c r="C71" s="620"/>
      <c r="D71" s="602"/>
      <c r="E71" s="602"/>
      <c r="F71" s="604"/>
      <c r="G71" s="604"/>
      <c r="H71" s="604"/>
      <c r="I71" s="602"/>
      <c r="J71" s="602">
        <f t="shared" si="1"/>
        <v>0</v>
      </c>
    </row>
    <row r="72" spans="1:10" ht="15.75">
      <c r="A72" s="586">
        <v>63</v>
      </c>
      <c r="B72" s="582"/>
      <c r="C72" s="620"/>
      <c r="D72" s="602"/>
      <c r="E72" s="602"/>
      <c r="F72" s="604"/>
      <c r="G72" s="604"/>
      <c r="H72" s="604"/>
      <c r="I72" s="602"/>
      <c r="J72" s="602">
        <f t="shared" si="1"/>
        <v>0</v>
      </c>
    </row>
    <row r="73" spans="1:10" ht="15.75">
      <c r="A73" s="586">
        <v>64</v>
      </c>
      <c r="B73" s="582"/>
      <c r="C73" s="620"/>
      <c r="D73" s="602"/>
      <c r="E73" s="602"/>
      <c r="F73" s="604"/>
      <c r="G73" s="604"/>
      <c r="H73" s="604"/>
      <c r="I73" s="602"/>
      <c r="J73" s="602">
        <f t="shared" si="1"/>
        <v>0</v>
      </c>
    </row>
    <row r="74" spans="1:10" ht="15.75">
      <c r="A74" s="586">
        <v>65</v>
      </c>
      <c r="B74" s="582"/>
      <c r="C74" s="620"/>
      <c r="D74" s="602"/>
      <c r="E74" s="602"/>
      <c r="F74" s="604"/>
      <c r="G74" s="604"/>
      <c r="H74" s="604"/>
      <c r="I74" s="602"/>
      <c r="J74" s="602">
        <f t="shared" si="1"/>
        <v>0</v>
      </c>
    </row>
    <row r="75" spans="1:10" ht="15.75">
      <c r="A75" s="586">
        <v>66</v>
      </c>
      <c r="B75" s="582"/>
      <c r="C75" s="620"/>
      <c r="D75" s="602"/>
      <c r="E75" s="602"/>
      <c r="F75" s="604"/>
      <c r="G75" s="604"/>
      <c r="H75" s="604"/>
      <c r="I75" s="602"/>
      <c r="J75" s="602">
        <f aca="true" t="shared" si="2" ref="J75:J94">SUM(D75:I75)</f>
        <v>0</v>
      </c>
    </row>
    <row r="76" spans="1:10" ht="15.75">
      <c r="A76" s="586">
        <v>67</v>
      </c>
      <c r="B76" s="582"/>
      <c r="C76" s="620"/>
      <c r="D76" s="602"/>
      <c r="E76" s="602"/>
      <c r="F76" s="604"/>
      <c r="G76" s="604"/>
      <c r="H76" s="604"/>
      <c r="I76" s="602"/>
      <c r="J76" s="602">
        <f t="shared" si="2"/>
        <v>0</v>
      </c>
    </row>
    <row r="77" spans="1:10" ht="15.75">
      <c r="A77" s="586">
        <v>68</v>
      </c>
      <c r="B77" s="582"/>
      <c r="C77" s="620"/>
      <c r="D77" s="602"/>
      <c r="E77" s="602"/>
      <c r="F77" s="604"/>
      <c r="G77" s="604"/>
      <c r="H77" s="604"/>
      <c r="I77" s="602"/>
      <c r="J77" s="602">
        <f t="shared" si="2"/>
        <v>0</v>
      </c>
    </row>
    <row r="78" spans="1:10" ht="15.75">
      <c r="A78" s="586">
        <v>69</v>
      </c>
      <c r="B78" s="582"/>
      <c r="C78" s="620"/>
      <c r="D78" s="602"/>
      <c r="E78" s="602"/>
      <c r="F78" s="604"/>
      <c r="G78" s="604"/>
      <c r="H78" s="604"/>
      <c r="I78" s="602"/>
      <c r="J78" s="602">
        <f t="shared" si="2"/>
        <v>0</v>
      </c>
    </row>
    <row r="79" spans="1:10" ht="15.75">
      <c r="A79" s="586">
        <v>70</v>
      </c>
      <c r="B79" s="582"/>
      <c r="C79" s="620"/>
      <c r="D79" s="602"/>
      <c r="E79" s="602"/>
      <c r="F79" s="604"/>
      <c r="G79" s="604"/>
      <c r="H79" s="604"/>
      <c r="I79" s="602"/>
      <c r="J79" s="602">
        <f t="shared" si="2"/>
        <v>0</v>
      </c>
    </row>
    <row r="80" spans="1:10" ht="15.75">
      <c r="A80" s="586">
        <v>71</v>
      </c>
      <c r="B80" s="582"/>
      <c r="C80" s="620"/>
      <c r="D80" s="602"/>
      <c r="E80" s="602"/>
      <c r="F80" s="604"/>
      <c r="G80" s="604"/>
      <c r="H80" s="604"/>
      <c r="I80" s="602"/>
      <c r="J80" s="602">
        <f t="shared" si="2"/>
        <v>0</v>
      </c>
    </row>
    <row r="81" spans="1:10" ht="15.75">
      <c r="A81" s="586">
        <v>72</v>
      </c>
      <c r="B81" s="582"/>
      <c r="C81" s="620"/>
      <c r="D81" s="602"/>
      <c r="E81" s="602"/>
      <c r="F81" s="604"/>
      <c r="G81" s="604"/>
      <c r="H81" s="604"/>
      <c r="I81" s="602"/>
      <c r="J81" s="602">
        <f t="shared" si="2"/>
        <v>0</v>
      </c>
    </row>
    <row r="82" spans="1:10" ht="15.75">
      <c r="A82" s="586">
        <v>73</v>
      </c>
      <c r="B82" s="582"/>
      <c r="C82" s="620"/>
      <c r="D82" s="602"/>
      <c r="E82" s="602"/>
      <c r="F82" s="604"/>
      <c r="G82" s="604"/>
      <c r="H82" s="604"/>
      <c r="I82" s="602"/>
      <c r="J82" s="602">
        <f t="shared" si="2"/>
        <v>0</v>
      </c>
    </row>
    <row r="83" spans="1:10" ht="15.75">
      <c r="A83" s="586">
        <v>74</v>
      </c>
      <c r="B83" s="582"/>
      <c r="C83" s="620"/>
      <c r="D83" s="602"/>
      <c r="E83" s="602"/>
      <c r="F83" s="604"/>
      <c r="G83" s="604"/>
      <c r="H83" s="604"/>
      <c r="I83" s="602"/>
      <c r="J83" s="602">
        <f t="shared" si="2"/>
        <v>0</v>
      </c>
    </row>
    <row r="84" spans="1:10" ht="15.75">
      <c r="A84" s="586">
        <v>75</v>
      </c>
      <c r="B84" s="582"/>
      <c r="C84" s="620"/>
      <c r="D84" s="602"/>
      <c r="E84" s="602"/>
      <c r="F84" s="604"/>
      <c r="G84" s="604"/>
      <c r="H84" s="604"/>
      <c r="I84" s="602"/>
      <c r="J84" s="602">
        <f t="shared" si="2"/>
        <v>0</v>
      </c>
    </row>
    <row r="85" spans="1:10" ht="15.75">
      <c r="A85" s="586">
        <v>76</v>
      </c>
      <c r="B85" s="582"/>
      <c r="C85" s="620"/>
      <c r="D85" s="602"/>
      <c r="E85" s="602"/>
      <c r="F85" s="604"/>
      <c r="G85" s="604"/>
      <c r="H85" s="604"/>
      <c r="I85" s="602"/>
      <c r="J85" s="602">
        <f t="shared" si="2"/>
        <v>0</v>
      </c>
    </row>
    <row r="86" spans="1:10" ht="15.75">
      <c r="A86" s="586">
        <v>77</v>
      </c>
      <c r="B86" s="582"/>
      <c r="C86" s="620"/>
      <c r="D86" s="602"/>
      <c r="E86" s="602"/>
      <c r="F86" s="604"/>
      <c r="G86" s="604"/>
      <c r="H86" s="604"/>
      <c r="I86" s="602"/>
      <c r="J86" s="602">
        <f t="shared" si="2"/>
        <v>0</v>
      </c>
    </row>
    <row r="87" spans="1:10" ht="15.75">
      <c r="A87" s="586">
        <v>78</v>
      </c>
      <c r="B87" s="582"/>
      <c r="C87" s="620"/>
      <c r="D87" s="602"/>
      <c r="E87" s="602"/>
      <c r="F87" s="604"/>
      <c r="G87" s="604"/>
      <c r="H87" s="604"/>
      <c r="I87" s="602"/>
      <c r="J87" s="602">
        <f t="shared" si="2"/>
        <v>0</v>
      </c>
    </row>
    <row r="88" spans="1:10" ht="15.75">
      <c r="A88" s="586">
        <v>79</v>
      </c>
      <c r="B88" s="582"/>
      <c r="C88" s="620"/>
      <c r="D88" s="602"/>
      <c r="E88" s="602"/>
      <c r="F88" s="604"/>
      <c r="G88" s="604"/>
      <c r="H88" s="604"/>
      <c r="I88" s="602"/>
      <c r="J88" s="602">
        <f t="shared" si="2"/>
        <v>0</v>
      </c>
    </row>
    <row r="89" spans="1:10" s="576" customFormat="1" ht="15.75">
      <c r="A89" s="586">
        <v>80</v>
      </c>
      <c r="B89" s="582"/>
      <c r="C89" s="620"/>
      <c r="D89" s="602"/>
      <c r="E89" s="602"/>
      <c r="F89" s="604"/>
      <c r="G89" s="604"/>
      <c r="H89" s="604"/>
      <c r="I89" s="602"/>
      <c r="J89" s="602">
        <f t="shared" si="2"/>
        <v>0</v>
      </c>
    </row>
    <row r="90" spans="1:10" ht="15.75">
      <c r="A90" s="586">
        <v>81</v>
      </c>
      <c r="B90" s="582"/>
      <c r="C90" s="620"/>
      <c r="D90" s="602"/>
      <c r="E90" s="602"/>
      <c r="F90" s="604"/>
      <c r="G90" s="604"/>
      <c r="H90" s="604"/>
      <c r="I90" s="602"/>
      <c r="J90" s="602">
        <f t="shared" si="2"/>
        <v>0</v>
      </c>
    </row>
    <row r="91" spans="1:10" ht="15.75">
      <c r="A91" s="586">
        <v>82</v>
      </c>
      <c r="B91" s="582"/>
      <c r="C91" s="620"/>
      <c r="D91" s="602"/>
      <c r="E91" s="602"/>
      <c r="F91" s="604"/>
      <c r="G91" s="604"/>
      <c r="H91" s="604"/>
      <c r="I91" s="602"/>
      <c r="J91" s="602">
        <f t="shared" si="2"/>
        <v>0</v>
      </c>
    </row>
    <row r="92" spans="1:10" ht="15.75">
      <c r="A92" s="586">
        <v>83</v>
      </c>
      <c r="B92" s="582"/>
      <c r="C92" s="620"/>
      <c r="D92" s="602"/>
      <c r="E92" s="602"/>
      <c r="F92" s="604"/>
      <c r="G92" s="604"/>
      <c r="H92" s="604"/>
      <c r="I92" s="602"/>
      <c r="J92" s="602">
        <f t="shared" si="2"/>
        <v>0</v>
      </c>
    </row>
    <row r="93" spans="1:10" ht="15.75">
      <c r="A93" s="586">
        <v>84</v>
      </c>
      <c r="B93" s="583"/>
      <c r="C93" s="621"/>
      <c r="D93" s="602"/>
      <c r="E93" s="602"/>
      <c r="F93" s="604"/>
      <c r="G93" s="604"/>
      <c r="H93" s="604"/>
      <c r="I93" s="602"/>
      <c r="J93" s="605">
        <f>SUM(D93:I93)</f>
        <v>0</v>
      </c>
    </row>
    <row r="94" spans="1:10" ht="15.75">
      <c r="A94" s="592">
        <v>85</v>
      </c>
      <c r="B94" s="593"/>
      <c r="C94" s="622"/>
      <c r="D94" s="606"/>
      <c r="E94" s="606"/>
      <c r="F94" s="607"/>
      <c r="G94" s="607"/>
      <c r="H94" s="607"/>
      <c r="I94" s="606"/>
      <c r="J94" s="606">
        <f t="shared" si="2"/>
        <v>0</v>
      </c>
    </row>
    <row r="95" spans="1:10" ht="15.75">
      <c r="A95" s="594" t="s">
        <v>300</v>
      </c>
      <c r="B95" s="595" t="s">
        <v>301</v>
      </c>
      <c r="C95" s="623">
        <f>SUM(C96:C214)</f>
        <v>0</v>
      </c>
      <c r="D95" s="608">
        <f aca="true" t="shared" si="3" ref="D95:J95">SUM(D96:D214)</f>
        <v>0</v>
      </c>
      <c r="E95" s="608">
        <f t="shared" si="3"/>
        <v>0</v>
      </c>
      <c r="F95" s="608">
        <f t="shared" si="3"/>
        <v>0</v>
      </c>
      <c r="G95" s="608">
        <f t="shared" si="3"/>
        <v>0</v>
      </c>
      <c r="H95" s="608">
        <f t="shared" si="3"/>
        <v>0</v>
      </c>
      <c r="I95" s="608">
        <f t="shared" si="3"/>
        <v>0</v>
      </c>
      <c r="J95" s="608">
        <f t="shared" si="3"/>
        <v>0</v>
      </c>
    </row>
    <row r="96" spans="1:10" s="576" customFormat="1" ht="15.75">
      <c r="A96" s="587">
        <v>1</v>
      </c>
      <c r="B96" s="584"/>
      <c r="C96" s="624"/>
      <c r="D96" s="609"/>
      <c r="E96" s="609"/>
      <c r="F96" s="610"/>
      <c r="G96" s="610"/>
      <c r="H96" s="610"/>
      <c r="I96" s="609"/>
      <c r="J96" s="611">
        <f>SUM(D96:I96)</f>
        <v>0</v>
      </c>
    </row>
    <row r="97" spans="1:10" ht="15.75">
      <c r="A97" s="588">
        <v>2</v>
      </c>
      <c r="B97" s="585"/>
      <c r="C97" s="621"/>
      <c r="D97" s="602"/>
      <c r="E97" s="602"/>
      <c r="F97" s="604"/>
      <c r="G97" s="604"/>
      <c r="H97" s="604"/>
      <c r="I97" s="602"/>
      <c r="J97" s="605">
        <f aca="true" t="shared" si="4" ref="J97:J160">SUM(D97:I97)</f>
        <v>0</v>
      </c>
    </row>
    <row r="98" spans="1:10" s="576" customFormat="1" ht="15.75">
      <c r="A98" s="588">
        <v>3</v>
      </c>
      <c r="B98" s="585"/>
      <c r="C98" s="621"/>
      <c r="D98" s="602"/>
      <c r="E98" s="602"/>
      <c r="F98" s="604"/>
      <c r="G98" s="604"/>
      <c r="H98" s="604"/>
      <c r="I98" s="602"/>
      <c r="J98" s="605">
        <f t="shared" si="4"/>
        <v>0</v>
      </c>
    </row>
    <row r="99" spans="1:10" ht="15.75">
      <c r="A99" s="588">
        <v>4</v>
      </c>
      <c r="B99" s="585"/>
      <c r="C99" s="621"/>
      <c r="D99" s="602"/>
      <c r="E99" s="602"/>
      <c r="F99" s="604"/>
      <c r="G99" s="604"/>
      <c r="H99" s="604"/>
      <c r="I99" s="602"/>
      <c r="J99" s="605">
        <f t="shared" si="4"/>
        <v>0</v>
      </c>
    </row>
    <row r="100" spans="1:10" ht="15.75">
      <c r="A100" s="588">
        <v>5</v>
      </c>
      <c r="B100" s="585"/>
      <c r="C100" s="621"/>
      <c r="D100" s="602"/>
      <c r="E100" s="602"/>
      <c r="F100" s="604"/>
      <c r="G100" s="604"/>
      <c r="H100" s="604"/>
      <c r="I100" s="602"/>
      <c r="J100" s="605">
        <f t="shared" si="4"/>
        <v>0</v>
      </c>
    </row>
    <row r="101" spans="1:10" ht="15.75">
      <c r="A101" s="588">
        <v>6</v>
      </c>
      <c r="B101" s="585"/>
      <c r="C101" s="621"/>
      <c r="D101" s="602"/>
      <c r="E101" s="602"/>
      <c r="F101" s="604"/>
      <c r="G101" s="604"/>
      <c r="H101" s="604"/>
      <c r="I101" s="602"/>
      <c r="J101" s="605">
        <f t="shared" si="4"/>
        <v>0</v>
      </c>
    </row>
    <row r="102" spans="1:10" ht="15.75">
      <c r="A102" s="588">
        <v>7</v>
      </c>
      <c r="B102" s="585"/>
      <c r="C102" s="621"/>
      <c r="D102" s="602"/>
      <c r="E102" s="602"/>
      <c r="F102" s="604"/>
      <c r="G102" s="604"/>
      <c r="H102" s="604"/>
      <c r="I102" s="602"/>
      <c r="J102" s="605">
        <f t="shared" si="4"/>
        <v>0</v>
      </c>
    </row>
    <row r="103" spans="1:10" ht="15.75">
      <c r="A103" s="588">
        <v>8</v>
      </c>
      <c r="B103" s="585"/>
      <c r="C103" s="621"/>
      <c r="D103" s="602"/>
      <c r="E103" s="602"/>
      <c r="F103" s="604"/>
      <c r="G103" s="604"/>
      <c r="H103" s="604"/>
      <c r="I103" s="602"/>
      <c r="J103" s="605">
        <f t="shared" si="4"/>
        <v>0</v>
      </c>
    </row>
    <row r="104" spans="1:10" ht="15.75">
      <c r="A104" s="588">
        <v>9</v>
      </c>
      <c r="B104" s="585"/>
      <c r="C104" s="621"/>
      <c r="D104" s="602"/>
      <c r="E104" s="602"/>
      <c r="F104" s="604"/>
      <c r="G104" s="604"/>
      <c r="H104" s="604"/>
      <c r="I104" s="602"/>
      <c r="J104" s="605">
        <f t="shared" si="4"/>
        <v>0</v>
      </c>
    </row>
    <row r="105" spans="1:10" ht="15.75">
      <c r="A105" s="588">
        <v>10</v>
      </c>
      <c r="B105" s="585"/>
      <c r="C105" s="621"/>
      <c r="D105" s="602"/>
      <c r="E105" s="602"/>
      <c r="F105" s="604"/>
      <c r="G105" s="604"/>
      <c r="H105" s="604"/>
      <c r="I105" s="602"/>
      <c r="J105" s="605">
        <f t="shared" si="4"/>
        <v>0</v>
      </c>
    </row>
    <row r="106" spans="1:10" ht="15.75">
      <c r="A106" s="588">
        <v>11</v>
      </c>
      <c r="B106" s="585"/>
      <c r="C106" s="621"/>
      <c r="D106" s="602"/>
      <c r="E106" s="602"/>
      <c r="F106" s="604"/>
      <c r="G106" s="604"/>
      <c r="H106" s="604"/>
      <c r="I106" s="602"/>
      <c r="J106" s="605">
        <f t="shared" si="4"/>
        <v>0</v>
      </c>
    </row>
    <row r="107" spans="1:10" ht="15.75">
      <c r="A107" s="588">
        <v>12</v>
      </c>
      <c r="B107" s="585"/>
      <c r="C107" s="621"/>
      <c r="D107" s="602"/>
      <c r="E107" s="602"/>
      <c r="F107" s="604"/>
      <c r="G107" s="604"/>
      <c r="H107" s="604"/>
      <c r="I107" s="602"/>
      <c r="J107" s="605">
        <f t="shared" si="4"/>
        <v>0</v>
      </c>
    </row>
    <row r="108" spans="1:10" ht="15.75">
      <c r="A108" s="588">
        <v>13</v>
      </c>
      <c r="B108" s="585"/>
      <c r="C108" s="621"/>
      <c r="D108" s="602"/>
      <c r="E108" s="602"/>
      <c r="F108" s="604"/>
      <c r="G108" s="604"/>
      <c r="H108" s="604"/>
      <c r="I108" s="602"/>
      <c r="J108" s="605">
        <f t="shared" si="4"/>
        <v>0</v>
      </c>
    </row>
    <row r="109" spans="1:10" ht="15.75">
      <c r="A109" s="588">
        <v>14</v>
      </c>
      <c r="B109" s="585"/>
      <c r="C109" s="621"/>
      <c r="D109" s="602"/>
      <c r="E109" s="602"/>
      <c r="F109" s="604"/>
      <c r="G109" s="604"/>
      <c r="H109" s="604"/>
      <c r="I109" s="602"/>
      <c r="J109" s="605">
        <f t="shared" si="4"/>
        <v>0</v>
      </c>
    </row>
    <row r="110" spans="1:10" ht="15.75">
      <c r="A110" s="588">
        <v>15</v>
      </c>
      <c r="B110" s="585"/>
      <c r="C110" s="621"/>
      <c r="D110" s="602"/>
      <c r="E110" s="602"/>
      <c r="F110" s="604"/>
      <c r="G110" s="604"/>
      <c r="H110" s="604"/>
      <c r="I110" s="602"/>
      <c r="J110" s="605">
        <f t="shared" si="4"/>
        <v>0</v>
      </c>
    </row>
    <row r="111" spans="1:10" ht="15.75">
      <c r="A111" s="588">
        <v>16</v>
      </c>
      <c r="B111" s="585"/>
      <c r="C111" s="621"/>
      <c r="D111" s="602"/>
      <c r="E111" s="602"/>
      <c r="F111" s="604"/>
      <c r="G111" s="604"/>
      <c r="H111" s="604"/>
      <c r="I111" s="602"/>
      <c r="J111" s="605">
        <f t="shared" si="4"/>
        <v>0</v>
      </c>
    </row>
    <row r="112" spans="1:10" ht="15.75">
      <c r="A112" s="588">
        <v>17</v>
      </c>
      <c r="B112" s="585"/>
      <c r="C112" s="621"/>
      <c r="D112" s="602"/>
      <c r="E112" s="602"/>
      <c r="F112" s="604"/>
      <c r="G112" s="604"/>
      <c r="H112" s="604"/>
      <c r="I112" s="602"/>
      <c r="J112" s="605">
        <f t="shared" si="4"/>
        <v>0</v>
      </c>
    </row>
    <row r="113" spans="1:10" s="576" customFormat="1" ht="15.75">
      <c r="A113" s="588">
        <v>18</v>
      </c>
      <c r="B113" s="585"/>
      <c r="C113" s="621"/>
      <c r="D113" s="602"/>
      <c r="E113" s="602"/>
      <c r="F113" s="604"/>
      <c r="G113" s="604"/>
      <c r="H113" s="604"/>
      <c r="I113" s="602"/>
      <c r="J113" s="605">
        <f t="shared" si="4"/>
        <v>0</v>
      </c>
    </row>
    <row r="114" spans="1:10" ht="15.75">
      <c r="A114" s="588">
        <v>19</v>
      </c>
      <c r="B114" s="585"/>
      <c r="C114" s="621"/>
      <c r="D114" s="602"/>
      <c r="E114" s="602"/>
      <c r="F114" s="604"/>
      <c r="G114" s="604"/>
      <c r="H114" s="604"/>
      <c r="I114" s="602"/>
      <c r="J114" s="605">
        <f t="shared" si="4"/>
        <v>0</v>
      </c>
    </row>
    <row r="115" spans="1:10" ht="15.75">
      <c r="A115" s="588">
        <v>20</v>
      </c>
      <c r="B115" s="585"/>
      <c r="C115" s="621"/>
      <c r="D115" s="602"/>
      <c r="E115" s="602"/>
      <c r="F115" s="604"/>
      <c r="G115" s="604"/>
      <c r="H115" s="604"/>
      <c r="I115" s="602"/>
      <c r="J115" s="605">
        <f t="shared" si="4"/>
        <v>0</v>
      </c>
    </row>
    <row r="116" spans="1:10" s="576" customFormat="1" ht="15.75">
      <c r="A116" s="588">
        <v>21</v>
      </c>
      <c r="B116" s="585"/>
      <c r="C116" s="621"/>
      <c r="D116" s="602"/>
      <c r="E116" s="602"/>
      <c r="F116" s="604"/>
      <c r="G116" s="604"/>
      <c r="H116" s="604"/>
      <c r="I116" s="602"/>
      <c r="J116" s="605">
        <f t="shared" si="4"/>
        <v>0</v>
      </c>
    </row>
    <row r="117" spans="1:10" s="576" customFormat="1" ht="15.75">
      <c r="A117" s="588">
        <v>22</v>
      </c>
      <c r="B117" s="585"/>
      <c r="C117" s="621"/>
      <c r="D117" s="602"/>
      <c r="E117" s="602"/>
      <c r="F117" s="604"/>
      <c r="G117" s="604"/>
      <c r="H117" s="604"/>
      <c r="I117" s="602"/>
      <c r="J117" s="605">
        <f t="shared" si="4"/>
        <v>0</v>
      </c>
    </row>
    <row r="118" spans="1:10" ht="15.75">
      <c r="A118" s="588">
        <v>23</v>
      </c>
      <c r="B118" s="585"/>
      <c r="C118" s="621"/>
      <c r="D118" s="602"/>
      <c r="E118" s="602"/>
      <c r="F118" s="604"/>
      <c r="G118" s="604"/>
      <c r="H118" s="604"/>
      <c r="I118" s="602"/>
      <c r="J118" s="605">
        <f t="shared" si="4"/>
        <v>0</v>
      </c>
    </row>
    <row r="119" spans="1:10" s="576" customFormat="1" ht="15.75">
      <c r="A119" s="588">
        <v>24</v>
      </c>
      <c r="B119" s="585"/>
      <c r="C119" s="621"/>
      <c r="D119" s="602"/>
      <c r="E119" s="602"/>
      <c r="F119" s="604"/>
      <c r="G119" s="604"/>
      <c r="H119" s="604"/>
      <c r="I119" s="602"/>
      <c r="J119" s="605">
        <f t="shared" si="4"/>
        <v>0</v>
      </c>
    </row>
    <row r="120" spans="1:10" s="576" customFormat="1" ht="15.75">
      <c r="A120" s="588">
        <v>25</v>
      </c>
      <c r="B120" s="585"/>
      <c r="C120" s="621"/>
      <c r="D120" s="602"/>
      <c r="E120" s="602"/>
      <c r="F120" s="604"/>
      <c r="G120" s="604"/>
      <c r="H120" s="604"/>
      <c r="I120" s="602"/>
      <c r="J120" s="605">
        <f t="shared" si="4"/>
        <v>0</v>
      </c>
    </row>
    <row r="121" spans="1:10" ht="15.75">
      <c r="A121" s="588">
        <v>26</v>
      </c>
      <c r="B121" s="585"/>
      <c r="C121" s="621"/>
      <c r="D121" s="602"/>
      <c r="E121" s="602"/>
      <c r="F121" s="604"/>
      <c r="G121" s="604"/>
      <c r="H121" s="604"/>
      <c r="I121" s="602"/>
      <c r="J121" s="605">
        <f t="shared" si="4"/>
        <v>0</v>
      </c>
    </row>
    <row r="122" spans="1:10" ht="15.75">
      <c r="A122" s="588">
        <v>27</v>
      </c>
      <c r="B122" s="585"/>
      <c r="C122" s="621"/>
      <c r="D122" s="602"/>
      <c r="E122" s="602"/>
      <c r="F122" s="604"/>
      <c r="G122" s="604"/>
      <c r="H122" s="604"/>
      <c r="I122" s="602"/>
      <c r="J122" s="605">
        <f t="shared" si="4"/>
        <v>0</v>
      </c>
    </row>
    <row r="123" spans="1:10" ht="15.75">
      <c r="A123" s="588">
        <v>28</v>
      </c>
      <c r="B123" s="585"/>
      <c r="C123" s="621"/>
      <c r="D123" s="602"/>
      <c r="E123" s="602"/>
      <c r="F123" s="604"/>
      <c r="G123" s="604"/>
      <c r="H123" s="604"/>
      <c r="I123" s="602"/>
      <c r="J123" s="605">
        <f t="shared" si="4"/>
        <v>0</v>
      </c>
    </row>
    <row r="124" spans="1:10" ht="15.75">
      <c r="A124" s="588">
        <v>29</v>
      </c>
      <c r="B124" s="585"/>
      <c r="C124" s="621"/>
      <c r="D124" s="602"/>
      <c r="E124" s="602"/>
      <c r="F124" s="604"/>
      <c r="G124" s="604"/>
      <c r="H124" s="604"/>
      <c r="I124" s="602"/>
      <c r="J124" s="605">
        <f t="shared" si="4"/>
        <v>0</v>
      </c>
    </row>
    <row r="125" spans="1:10" s="576" customFormat="1" ht="15.75">
      <c r="A125" s="588">
        <v>30</v>
      </c>
      <c r="B125" s="585"/>
      <c r="C125" s="621"/>
      <c r="D125" s="602"/>
      <c r="E125" s="602"/>
      <c r="F125" s="604"/>
      <c r="G125" s="604"/>
      <c r="H125" s="604"/>
      <c r="I125" s="602"/>
      <c r="J125" s="605">
        <f t="shared" si="4"/>
        <v>0</v>
      </c>
    </row>
    <row r="126" spans="1:10" ht="15.75">
      <c r="A126" s="588">
        <v>31</v>
      </c>
      <c r="B126" s="585"/>
      <c r="C126" s="621"/>
      <c r="D126" s="602"/>
      <c r="E126" s="602"/>
      <c r="F126" s="604"/>
      <c r="G126" s="604"/>
      <c r="H126" s="604"/>
      <c r="I126" s="602"/>
      <c r="J126" s="605">
        <f t="shared" si="4"/>
        <v>0</v>
      </c>
    </row>
    <row r="127" spans="1:10" ht="15.75">
      <c r="A127" s="588">
        <v>32</v>
      </c>
      <c r="B127" s="585"/>
      <c r="C127" s="621"/>
      <c r="D127" s="602"/>
      <c r="E127" s="602"/>
      <c r="F127" s="604"/>
      <c r="G127" s="604"/>
      <c r="H127" s="604"/>
      <c r="I127" s="602"/>
      <c r="J127" s="605">
        <f t="shared" si="4"/>
        <v>0</v>
      </c>
    </row>
    <row r="128" spans="1:10" ht="15.75">
      <c r="A128" s="588">
        <v>33</v>
      </c>
      <c r="B128" s="585"/>
      <c r="C128" s="621"/>
      <c r="D128" s="602"/>
      <c r="E128" s="602"/>
      <c r="F128" s="604"/>
      <c r="G128" s="604"/>
      <c r="H128" s="604"/>
      <c r="I128" s="602"/>
      <c r="J128" s="605">
        <f t="shared" si="4"/>
        <v>0</v>
      </c>
    </row>
    <row r="129" spans="1:10" ht="15.75">
      <c r="A129" s="588">
        <v>34</v>
      </c>
      <c r="B129" s="585"/>
      <c r="C129" s="621"/>
      <c r="D129" s="602"/>
      <c r="E129" s="602"/>
      <c r="F129" s="604"/>
      <c r="G129" s="604"/>
      <c r="H129" s="604"/>
      <c r="I129" s="602"/>
      <c r="J129" s="605">
        <f t="shared" si="4"/>
        <v>0</v>
      </c>
    </row>
    <row r="130" spans="1:10" s="576" customFormat="1" ht="15.75">
      <c r="A130" s="588">
        <v>35</v>
      </c>
      <c r="B130" s="585"/>
      <c r="C130" s="621"/>
      <c r="D130" s="602"/>
      <c r="E130" s="602"/>
      <c r="F130" s="604"/>
      <c r="G130" s="604"/>
      <c r="H130" s="604"/>
      <c r="I130" s="602"/>
      <c r="J130" s="605">
        <f t="shared" si="4"/>
        <v>0</v>
      </c>
    </row>
    <row r="131" spans="1:10" ht="15.75">
      <c r="A131" s="588">
        <v>36</v>
      </c>
      <c r="B131" s="585"/>
      <c r="C131" s="621"/>
      <c r="D131" s="602"/>
      <c r="E131" s="602"/>
      <c r="F131" s="604"/>
      <c r="G131" s="604"/>
      <c r="H131" s="604"/>
      <c r="I131" s="602"/>
      <c r="J131" s="605">
        <f t="shared" si="4"/>
        <v>0</v>
      </c>
    </row>
    <row r="132" spans="1:10" s="576" customFormat="1" ht="15.75">
      <c r="A132" s="588">
        <v>37</v>
      </c>
      <c r="B132" s="585"/>
      <c r="C132" s="621"/>
      <c r="D132" s="602"/>
      <c r="E132" s="602"/>
      <c r="F132" s="604"/>
      <c r="G132" s="604"/>
      <c r="H132" s="604"/>
      <c r="I132" s="602"/>
      <c r="J132" s="605">
        <f t="shared" si="4"/>
        <v>0</v>
      </c>
    </row>
    <row r="133" spans="1:10" ht="15.75">
      <c r="A133" s="588">
        <v>38</v>
      </c>
      <c r="B133" s="585"/>
      <c r="C133" s="621"/>
      <c r="D133" s="602"/>
      <c r="E133" s="602"/>
      <c r="F133" s="604"/>
      <c r="G133" s="604"/>
      <c r="H133" s="604"/>
      <c r="I133" s="602"/>
      <c r="J133" s="605">
        <f t="shared" si="4"/>
        <v>0</v>
      </c>
    </row>
    <row r="134" spans="1:10" ht="15.75">
      <c r="A134" s="588">
        <v>39</v>
      </c>
      <c r="B134" s="585"/>
      <c r="C134" s="621"/>
      <c r="D134" s="602"/>
      <c r="E134" s="602"/>
      <c r="F134" s="604"/>
      <c r="G134" s="604"/>
      <c r="H134" s="604"/>
      <c r="I134" s="602"/>
      <c r="J134" s="605">
        <f t="shared" si="4"/>
        <v>0</v>
      </c>
    </row>
    <row r="135" spans="1:10" ht="15.75">
      <c r="A135" s="588">
        <v>40</v>
      </c>
      <c r="B135" s="585"/>
      <c r="C135" s="621"/>
      <c r="D135" s="602"/>
      <c r="E135" s="602"/>
      <c r="F135" s="604"/>
      <c r="G135" s="604"/>
      <c r="H135" s="604"/>
      <c r="I135" s="602"/>
      <c r="J135" s="605">
        <f t="shared" si="4"/>
        <v>0</v>
      </c>
    </row>
    <row r="136" spans="1:10" ht="15.75">
      <c r="A136" s="588">
        <v>41</v>
      </c>
      <c r="B136" s="585"/>
      <c r="C136" s="621"/>
      <c r="D136" s="602"/>
      <c r="E136" s="602"/>
      <c r="F136" s="604"/>
      <c r="G136" s="604"/>
      <c r="H136" s="604"/>
      <c r="I136" s="602"/>
      <c r="J136" s="605">
        <f t="shared" si="4"/>
        <v>0</v>
      </c>
    </row>
    <row r="137" spans="1:10" ht="15.75">
      <c r="A137" s="588">
        <v>42</v>
      </c>
      <c r="B137" s="585"/>
      <c r="C137" s="621"/>
      <c r="D137" s="602"/>
      <c r="E137" s="602"/>
      <c r="F137" s="604"/>
      <c r="G137" s="604"/>
      <c r="H137" s="604"/>
      <c r="I137" s="602"/>
      <c r="J137" s="605">
        <f t="shared" si="4"/>
        <v>0</v>
      </c>
    </row>
    <row r="138" spans="1:10" ht="15.75">
      <c r="A138" s="588">
        <v>43</v>
      </c>
      <c r="B138" s="585"/>
      <c r="C138" s="621"/>
      <c r="D138" s="602"/>
      <c r="E138" s="602"/>
      <c r="F138" s="604"/>
      <c r="G138" s="604"/>
      <c r="H138" s="604"/>
      <c r="I138" s="602"/>
      <c r="J138" s="605">
        <f t="shared" si="4"/>
        <v>0</v>
      </c>
    </row>
    <row r="139" spans="1:10" ht="15.75">
      <c r="A139" s="588">
        <v>44</v>
      </c>
      <c r="B139" s="585"/>
      <c r="C139" s="621"/>
      <c r="D139" s="602"/>
      <c r="E139" s="602"/>
      <c r="F139" s="604"/>
      <c r="G139" s="604"/>
      <c r="H139" s="604"/>
      <c r="I139" s="602"/>
      <c r="J139" s="605">
        <f t="shared" si="4"/>
        <v>0</v>
      </c>
    </row>
    <row r="140" spans="1:10" ht="15.75">
      <c r="A140" s="588">
        <v>45</v>
      </c>
      <c r="B140" s="585"/>
      <c r="C140" s="621"/>
      <c r="D140" s="602"/>
      <c r="E140" s="602"/>
      <c r="F140" s="604"/>
      <c r="G140" s="604"/>
      <c r="H140" s="604"/>
      <c r="I140" s="602"/>
      <c r="J140" s="605">
        <f t="shared" si="4"/>
        <v>0</v>
      </c>
    </row>
    <row r="141" spans="1:10" s="576" customFormat="1" ht="15.75">
      <c r="A141" s="588">
        <v>46</v>
      </c>
      <c r="B141" s="585"/>
      <c r="C141" s="621"/>
      <c r="D141" s="602"/>
      <c r="E141" s="602"/>
      <c r="F141" s="604"/>
      <c r="G141" s="604"/>
      <c r="H141" s="604"/>
      <c r="I141" s="602"/>
      <c r="J141" s="605">
        <f t="shared" si="4"/>
        <v>0</v>
      </c>
    </row>
    <row r="142" spans="1:10" s="576" customFormat="1" ht="15.75">
      <c r="A142" s="588">
        <v>47</v>
      </c>
      <c r="B142" s="585"/>
      <c r="C142" s="621"/>
      <c r="D142" s="602"/>
      <c r="E142" s="602"/>
      <c r="F142" s="604"/>
      <c r="G142" s="604"/>
      <c r="H142" s="604"/>
      <c r="I142" s="602"/>
      <c r="J142" s="605">
        <f t="shared" si="4"/>
        <v>0</v>
      </c>
    </row>
    <row r="143" spans="1:10" ht="15.75">
      <c r="A143" s="588">
        <v>48</v>
      </c>
      <c r="B143" s="585"/>
      <c r="C143" s="621"/>
      <c r="D143" s="602"/>
      <c r="E143" s="602"/>
      <c r="F143" s="604"/>
      <c r="G143" s="604"/>
      <c r="H143" s="604"/>
      <c r="I143" s="602"/>
      <c r="J143" s="605">
        <f t="shared" si="4"/>
        <v>0</v>
      </c>
    </row>
    <row r="144" spans="1:10" ht="15.75">
      <c r="A144" s="588">
        <v>49</v>
      </c>
      <c r="B144" s="585"/>
      <c r="C144" s="621"/>
      <c r="D144" s="602"/>
      <c r="E144" s="602"/>
      <c r="F144" s="604"/>
      <c r="G144" s="604"/>
      <c r="H144" s="604"/>
      <c r="I144" s="602"/>
      <c r="J144" s="605">
        <f t="shared" si="4"/>
        <v>0</v>
      </c>
    </row>
    <row r="145" spans="1:10" s="576" customFormat="1" ht="15.75">
      <c r="A145" s="588">
        <v>50</v>
      </c>
      <c r="B145" s="585"/>
      <c r="C145" s="621"/>
      <c r="D145" s="602"/>
      <c r="E145" s="602"/>
      <c r="F145" s="604"/>
      <c r="G145" s="604"/>
      <c r="H145" s="604"/>
      <c r="I145" s="602"/>
      <c r="J145" s="605">
        <f t="shared" si="4"/>
        <v>0</v>
      </c>
    </row>
    <row r="146" spans="1:10" s="576" customFormat="1" ht="15.75">
      <c r="A146" s="588">
        <v>51</v>
      </c>
      <c r="B146" s="585"/>
      <c r="C146" s="621"/>
      <c r="D146" s="602"/>
      <c r="E146" s="602"/>
      <c r="F146" s="604"/>
      <c r="G146" s="604"/>
      <c r="H146" s="604"/>
      <c r="I146" s="602"/>
      <c r="J146" s="605">
        <f t="shared" si="4"/>
        <v>0</v>
      </c>
    </row>
    <row r="147" spans="1:10" ht="15.75">
      <c r="A147" s="588">
        <v>52</v>
      </c>
      <c r="B147" s="585"/>
      <c r="C147" s="621"/>
      <c r="D147" s="602"/>
      <c r="E147" s="602"/>
      <c r="F147" s="604"/>
      <c r="G147" s="604"/>
      <c r="H147" s="604"/>
      <c r="I147" s="602"/>
      <c r="J147" s="605">
        <f t="shared" si="4"/>
        <v>0</v>
      </c>
    </row>
    <row r="148" spans="1:10" s="576" customFormat="1" ht="15.75">
      <c r="A148" s="588">
        <v>53</v>
      </c>
      <c r="B148" s="585"/>
      <c r="C148" s="621"/>
      <c r="D148" s="602"/>
      <c r="E148" s="602"/>
      <c r="F148" s="604"/>
      <c r="G148" s="604"/>
      <c r="H148" s="604"/>
      <c r="I148" s="602"/>
      <c r="J148" s="605">
        <f t="shared" si="4"/>
        <v>0</v>
      </c>
    </row>
    <row r="149" spans="1:10" s="576" customFormat="1" ht="15.75">
      <c r="A149" s="588">
        <v>54</v>
      </c>
      <c r="B149" s="585"/>
      <c r="C149" s="621"/>
      <c r="D149" s="602"/>
      <c r="E149" s="602"/>
      <c r="F149" s="604"/>
      <c r="G149" s="604"/>
      <c r="H149" s="604"/>
      <c r="I149" s="602"/>
      <c r="J149" s="605">
        <f t="shared" si="4"/>
        <v>0</v>
      </c>
    </row>
    <row r="150" spans="1:10" ht="15.75">
      <c r="A150" s="588">
        <v>55</v>
      </c>
      <c r="B150" s="585"/>
      <c r="C150" s="621"/>
      <c r="D150" s="602"/>
      <c r="E150" s="602"/>
      <c r="F150" s="604"/>
      <c r="G150" s="604"/>
      <c r="H150" s="604"/>
      <c r="I150" s="602"/>
      <c r="J150" s="605">
        <f t="shared" si="4"/>
        <v>0</v>
      </c>
    </row>
    <row r="151" spans="1:10" ht="15.75">
      <c r="A151" s="588">
        <v>56</v>
      </c>
      <c r="B151" s="585"/>
      <c r="C151" s="621"/>
      <c r="D151" s="602"/>
      <c r="E151" s="602"/>
      <c r="F151" s="604"/>
      <c r="G151" s="604"/>
      <c r="H151" s="604"/>
      <c r="I151" s="602"/>
      <c r="J151" s="605">
        <f t="shared" si="4"/>
        <v>0</v>
      </c>
    </row>
    <row r="152" spans="1:10" s="576" customFormat="1" ht="15.75">
      <c r="A152" s="588">
        <v>57</v>
      </c>
      <c r="B152" s="585"/>
      <c r="C152" s="621"/>
      <c r="D152" s="602"/>
      <c r="E152" s="602"/>
      <c r="F152" s="604"/>
      <c r="G152" s="604"/>
      <c r="H152" s="604"/>
      <c r="I152" s="602"/>
      <c r="J152" s="605">
        <f t="shared" si="4"/>
        <v>0</v>
      </c>
    </row>
    <row r="153" spans="1:10" s="576" customFormat="1" ht="15.75">
      <c r="A153" s="588">
        <v>58</v>
      </c>
      <c r="B153" s="585"/>
      <c r="C153" s="621"/>
      <c r="D153" s="602"/>
      <c r="E153" s="602"/>
      <c r="F153" s="604"/>
      <c r="G153" s="604"/>
      <c r="H153" s="604"/>
      <c r="I153" s="602"/>
      <c r="J153" s="605">
        <f t="shared" si="4"/>
        <v>0</v>
      </c>
    </row>
    <row r="154" spans="1:10" ht="15.75">
      <c r="A154" s="588">
        <v>59</v>
      </c>
      <c r="B154" s="585"/>
      <c r="C154" s="621"/>
      <c r="D154" s="602"/>
      <c r="E154" s="602"/>
      <c r="F154" s="604"/>
      <c r="G154" s="604"/>
      <c r="H154" s="604"/>
      <c r="I154" s="602"/>
      <c r="J154" s="605">
        <f t="shared" si="4"/>
        <v>0</v>
      </c>
    </row>
    <row r="155" spans="1:10" ht="15.75">
      <c r="A155" s="588">
        <v>60</v>
      </c>
      <c r="B155" s="585"/>
      <c r="C155" s="621"/>
      <c r="D155" s="602"/>
      <c r="E155" s="602"/>
      <c r="F155" s="604"/>
      <c r="G155" s="604"/>
      <c r="H155" s="604"/>
      <c r="I155" s="602"/>
      <c r="J155" s="605">
        <f t="shared" si="4"/>
        <v>0</v>
      </c>
    </row>
    <row r="156" spans="1:10" ht="15.75">
      <c r="A156" s="588">
        <v>61</v>
      </c>
      <c r="B156" s="585"/>
      <c r="C156" s="621"/>
      <c r="D156" s="602"/>
      <c r="E156" s="602"/>
      <c r="F156" s="604"/>
      <c r="G156" s="604"/>
      <c r="H156" s="604"/>
      <c r="I156" s="602"/>
      <c r="J156" s="605">
        <f t="shared" si="4"/>
        <v>0</v>
      </c>
    </row>
    <row r="157" spans="1:10" ht="15.75">
      <c r="A157" s="588">
        <v>62</v>
      </c>
      <c r="B157" s="585"/>
      <c r="C157" s="621"/>
      <c r="D157" s="602"/>
      <c r="E157" s="602"/>
      <c r="F157" s="604"/>
      <c r="G157" s="604"/>
      <c r="H157" s="604"/>
      <c r="I157" s="602"/>
      <c r="J157" s="605">
        <f t="shared" si="4"/>
        <v>0</v>
      </c>
    </row>
    <row r="158" spans="1:10" ht="15.75">
      <c r="A158" s="588">
        <v>63</v>
      </c>
      <c r="B158" s="585"/>
      <c r="C158" s="621"/>
      <c r="D158" s="602"/>
      <c r="E158" s="602"/>
      <c r="F158" s="604"/>
      <c r="G158" s="604"/>
      <c r="H158" s="604"/>
      <c r="I158" s="602"/>
      <c r="J158" s="605">
        <f t="shared" si="4"/>
        <v>0</v>
      </c>
    </row>
    <row r="159" spans="1:10" ht="15.75">
      <c r="A159" s="588">
        <v>64</v>
      </c>
      <c r="B159" s="585"/>
      <c r="C159" s="621"/>
      <c r="D159" s="602"/>
      <c r="E159" s="602"/>
      <c r="F159" s="604"/>
      <c r="G159" s="604"/>
      <c r="H159" s="604"/>
      <c r="I159" s="602"/>
      <c r="J159" s="605">
        <f t="shared" si="4"/>
        <v>0</v>
      </c>
    </row>
    <row r="160" spans="1:10" ht="15.75">
      <c r="A160" s="588">
        <v>65</v>
      </c>
      <c r="B160" s="585"/>
      <c r="C160" s="621"/>
      <c r="D160" s="602"/>
      <c r="E160" s="602"/>
      <c r="F160" s="604"/>
      <c r="G160" s="604"/>
      <c r="H160" s="604"/>
      <c r="I160" s="602"/>
      <c r="J160" s="605">
        <f t="shared" si="4"/>
        <v>0</v>
      </c>
    </row>
    <row r="161" spans="1:10" ht="15.75">
      <c r="A161" s="588">
        <v>66</v>
      </c>
      <c r="B161" s="585"/>
      <c r="C161" s="621"/>
      <c r="D161" s="602"/>
      <c r="E161" s="602"/>
      <c r="F161" s="604"/>
      <c r="G161" s="604"/>
      <c r="H161" s="604"/>
      <c r="I161" s="602"/>
      <c r="J161" s="605">
        <f aca="true" t="shared" si="5" ref="J161:J214">SUM(D161:I161)</f>
        <v>0</v>
      </c>
    </row>
    <row r="162" spans="1:10" ht="15.75">
      <c r="A162" s="588">
        <v>67</v>
      </c>
      <c r="B162" s="585"/>
      <c r="C162" s="621"/>
      <c r="D162" s="602"/>
      <c r="E162" s="602"/>
      <c r="F162" s="604"/>
      <c r="G162" s="604"/>
      <c r="H162" s="604"/>
      <c r="I162" s="602"/>
      <c r="J162" s="605">
        <f t="shared" si="5"/>
        <v>0</v>
      </c>
    </row>
    <row r="163" spans="1:10" ht="15.75">
      <c r="A163" s="588">
        <v>68</v>
      </c>
      <c r="B163" s="585"/>
      <c r="C163" s="621"/>
      <c r="D163" s="602"/>
      <c r="E163" s="602"/>
      <c r="F163" s="604"/>
      <c r="G163" s="604"/>
      <c r="H163" s="604"/>
      <c r="I163" s="602"/>
      <c r="J163" s="605">
        <f t="shared" si="5"/>
        <v>0</v>
      </c>
    </row>
    <row r="164" spans="1:10" ht="15.75">
      <c r="A164" s="588">
        <v>69</v>
      </c>
      <c r="B164" s="585"/>
      <c r="C164" s="621"/>
      <c r="D164" s="602"/>
      <c r="E164" s="602"/>
      <c r="F164" s="604"/>
      <c r="G164" s="604"/>
      <c r="H164" s="604"/>
      <c r="I164" s="602"/>
      <c r="J164" s="605">
        <f t="shared" si="5"/>
        <v>0</v>
      </c>
    </row>
    <row r="165" spans="1:10" ht="15.75">
      <c r="A165" s="588">
        <v>70</v>
      </c>
      <c r="B165" s="585"/>
      <c r="C165" s="621"/>
      <c r="D165" s="602"/>
      <c r="E165" s="602"/>
      <c r="F165" s="604"/>
      <c r="G165" s="604"/>
      <c r="H165" s="604"/>
      <c r="I165" s="602"/>
      <c r="J165" s="605">
        <f t="shared" si="5"/>
        <v>0</v>
      </c>
    </row>
    <row r="166" spans="1:10" ht="15.75">
      <c r="A166" s="588">
        <v>71</v>
      </c>
      <c r="B166" s="585"/>
      <c r="C166" s="621"/>
      <c r="D166" s="602"/>
      <c r="E166" s="602"/>
      <c r="F166" s="604"/>
      <c r="G166" s="604"/>
      <c r="H166" s="604"/>
      <c r="I166" s="602"/>
      <c r="J166" s="605">
        <f t="shared" si="5"/>
        <v>0</v>
      </c>
    </row>
    <row r="167" spans="1:10" ht="15.75">
      <c r="A167" s="588">
        <v>72</v>
      </c>
      <c r="B167" s="585"/>
      <c r="C167" s="621"/>
      <c r="D167" s="602"/>
      <c r="E167" s="602"/>
      <c r="F167" s="604"/>
      <c r="G167" s="604"/>
      <c r="H167" s="604"/>
      <c r="I167" s="602"/>
      <c r="J167" s="605">
        <f t="shared" si="5"/>
        <v>0</v>
      </c>
    </row>
    <row r="168" spans="1:10" ht="15.75">
      <c r="A168" s="588">
        <v>73</v>
      </c>
      <c r="B168" s="585"/>
      <c r="C168" s="621"/>
      <c r="D168" s="602"/>
      <c r="E168" s="602"/>
      <c r="F168" s="604"/>
      <c r="G168" s="604"/>
      <c r="H168" s="604"/>
      <c r="I168" s="602"/>
      <c r="J168" s="605">
        <f t="shared" si="5"/>
        <v>0</v>
      </c>
    </row>
    <row r="169" spans="1:10" ht="15.75">
      <c r="A169" s="588">
        <v>74</v>
      </c>
      <c r="B169" s="585"/>
      <c r="C169" s="621"/>
      <c r="D169" s="602"/>
      <c r="E169" s="602"/>
      <c r="F169" s="604"/>
      <c r="G169" s="604"/>
      <c r="H169" s="604"/>
      <c r="I169" s="602"/>
      <c r="J169" s="605">
        <f t="shared" si="5"/>
        <v>0</v>
      </c>
    </row>
    <row r="170" spans="1:10" ht="15.75">
      <c r="A170" s="588">
        <v>75</v>
      </c>
      <c r="B170" s="585"/>
      <c r="C170" s="621"/>
      <c r="D170" s="602"/>
      <c r="E170" s="602"/>
      <c r="F170" s="604"/>
      <c r="G170" s="604"/>
      <c r="H170" s="604"/>
      <c r="I170" s="602"/>
      <c r="J170" s="605">
        <f t="shared" si="5"/>
        <v>0</v>
      </c>
    </row>
    <row r="171" spans="1:10" ht="15.75">
      <c r="A171" s="588">
        <v>76</v>
      </c>
      <c r="B171" s="585"/>
      <c r="C171" s="621"/>
      <c r="D171" s="602"/>
      <c r="E171" s="602"/>
      <c r="F171" s="604"/>
      <c r="G171" s="604"/>
      <c r="H171" s="604"/>
      <c r="I171" s="602"/>
      <c r="J171" s="605">
        <f t="shared" si="5"/>
        <v>0</v>
      </c>
    </row>
    <row r="172" spans="1:10" ht="15.75">
      <c r="A172" s="588">
        <v>77</v>
      </c>
      <c r="B172" s="585"/>
      <c r="C172" s="621"/>
      <c r="D172" s="602"/>
      <c r="E172" s="602"/>
      <c r="F172" s="604"/>
      <c r="G172" s="604"/>
      <c r="H172" s="604"/>
      <c r="I172" s="602"/>
      <c r="J172" s="605">
        <f t="shared" si="5"/>
        <v>0</v>
      </c>
    </row>
    <row r="173" spans="1:10" ht="15.75">
      <c r="A173" s="588">
        <v>78</v>
      </c>
      <c r="B173" s="585"/>
      <c r="C173" s="621"/>
      <c r="D173" s="602"/>
      <c r="E173" s="602"/>
      <c r="F173" s="604"/>
      <c r="G173" s="604"/>
      <c r="H173" s="604"/>
      <c r="I173" s="602"/>
      <c r="J173" s="605">
        <f t="shared" si="5"/>
        <v>0</v>
      </c>
    </row>
    <row r="174" spans="1:10" ht="15.75">
      <c r="A174" s="588">
        <v>79</v>
      </c>
      <c r="B174" s="585"/>
      <c r="C174" s="621"/>
      <c r="D174" s="602"/>
      <c r="E174" s="602"/>
      <c r="F174" s="604"/>
      <c r="G174" s="604"/>
      <c r="H174" s="604"/>
      <c r="I174" s="602"/>
      <c r="J174" s="605">
        <f t="shared" si="5"/>
        <v>0</v>
      </c>
    </row>
    <row r="175" spans="1:10" ht="15.75">
      <c r="A175" s="588">
        <v>80</v>
      </c>
      <c r="B175" s="585"/>
      <c r="C175" s="621"/>
      <c r="D175" s="602"/>
      <c r="E175" s="602"/>
      <c r="F175" s="604"/>
      <c r="G175" s="604"/>
      <c r="H175" s="604"/>
      <c r="I175" s="602"/>
      <c r="J175" s="605">
        <f t="shared" si="5"/>
        <v>0</v>
      </c>
    </row>
    <row r="176" spans="1:10" ht="15.75">
      <c r="A176" s="588">
        <v>81</v>
      </c>
      <c r="B176" s="585"/>
      <c r="C176" s="621"/>
      <c r="D176" s="602"/>
      <c r="E176" s="602"/>
      <c r="F176" s="604"/>
      <c r="G176" s="604"/>
      <c r="H176" s="604"/>
      <c r="I176" s="602"/>
      <c r="J176" s="605">
        <f t="shared" si="5"/>
        <v>0</v>
      </c>
    </row>
    <row r="177" spans="1:10" ht="15.75">
      <c r="A177" s="588">
        <v>82</v>
      </c>
      <c r="B177" s="585"/>
      <c r="C177" s="621"/>
      <c r="D177" s="602"/>
      <c r="E177" s="602"/>
      <c r="F177" s="604"/>
      <c r="G177" s="604"/>
      <c r="H177" s="604"/>
      <c r="I177" s="602"/>
      <c r="J177" s="605">
        <f t="shared" si="5"/>
        <v>0</v>
      </c>
    </row>
    <row r="178" spans="1:10" ht="15.75">
      <c r="A178" s="588">
        <v>83</v>
      </c>
      <c r="B178" s="585"/>
      <c r="C178" s="621"/>
      <c r="D178" s="602"/>
      <c r="E178" s="602"/>
      <c r="F178" s="604"/>
      <c r="G178" s="604"/>
      <c r="H178" s="604"/>
      <c r="I178" s="602"/>
      <c r="J178" s="605">
        <f t="shared" si="5"/>
        <v>0</v>
      </c>
    </row>
    <row r="179" spans="1:10" ht="15.75">
      <c r="A179" s="588">
        <v>84</v>
      </c>
      <c r="B179" s="585"/>
      <c r="C179" s="621"/>
      <c r="D179" s="602"/>
      <c r="E179" s="602"/>
      <c r="F179" s="604"/>
      <c r="G179" s="604"/>
      <c r="H179" s="604"/>
      <c r="I179" s="602"/>
      <c r="J179" s="605">
        <f t="shared" si="5"/>
        <v>0</v>
      </c>
    </row>
    <row r="180" spans="1:10" ht="15.75">
      <c r="A180" s="588">
        <v>85</v>
      </c>
      <c r="B180" s="585"/>
      <c r="C180" s="621"/>
      <c r="D180" s="602"/>
      <c r="E180" s="602"/>
      <c r="F180" s="604"/>
      <c r="G180" s="604"/>
      <c r="H180" s="604"/>
      <c r="I180" s="602"/>
      <c r="J180" s="605">
        <f t="shared" si="5"/>
        <v>0</v>
      </c>
    </row>
    <row r="181" spans="1:10" ht="15.75">
      <c r="A181" s="588">
        <v>86</v>
      </c>
      <c r="B181" s="585"/>
      <c r="C181" s="621"/>
      <c r="D181" s="602"/>
      <c r="E181" s="602"/>
      <c r="F181" s="604"/>
      <c r="G181" s="604"/>
      <c r="H181" s="604"/>
      <c r="I181" s="602"/>
      <c r="J181" s="605">
        <f t="shared" si="5"/>
        <v>0</v>
      </c>
    </row>
    <row r="182" spans="1:10" ht="15.75">
      <c r="A182" s="588">
        <v>87</v>
      </c>
      <c r="B182" s="585"/>
      <c r="C182" s="621"/>
      <c r="D182" s="602"/>
      <c r="E182" s="602"/>
      <c r="F182" s="604"/>
      <c r="G182" s="604"/>
      <c r="H182" s="604"/>
      <c r="I182" s="602"/>
      <c r="J182" s="605">
        <f t="shared" si="5"/>
        <v>0</v>
      </c>
    </row>
    <row r="183" spans="1:10" ht="15.75">
      <c r="A183" s="588">
        <v>88</v>
      </c>
      <c r="B183" s="585"/>
      <c r="C183" s="621"/>
      <c r="D183" s="602"/>
      <c r="E183" s="602"/>
      <c r="F183" s="604"/>
      <c r="G183" s="604"/>
      <c r="H183" s="604"/>
      <c r="I183" s="602"/>
      <c r="J183" s="605">
        <f t="shared" si="5"/>
        <v>0</v>
      </c>
    </row>
    <row r="184" spans="1:10" ht="15.75">
      <c r="A184" s="588">
        <v>89</v>
      </c>
      <c r="B184" s="585"/>
      <c r="C184" s="621"/>
      <c r="D184" s="602"/>
      <c r="E184" s="602"/>
      <c r="F184" s="604"/>
      <c r="G184" s="604"/>
      <c r="H184" s="604"/>
      <c r="I184" s="602"/>
      <c r="J184" s="605">
        <f t="shared" si="5"/>
        <v>0</v>
      </c>
    </row>
    <row r="185" spans="1:10" ht="15.75">
      <c r="A185" s="588">
        <v>90</v>
      </c>
      <c r="B185" s="585"/>
      <c r="C185" s="621"/>
      <c r="D185" s="602"/>
      <c r="E185" s="602"/>
      <c r="F185" s="604"/>
      <c r="G185" s="604"/>
      <c r="H185" s="604"/>
      <c r="I185" s="602"/>
      <c r="J185" s="605">
        <f t="shared" si="5"/>
        <v>0</v>
      </c>
    </row>
    <row r="186" spans="1:10" ht="15.75">
      <c r="A186" s="588">
        <v>91</v>
      </c>
      <c r="B186" s="585"/>
      <c r="C186" s="621"/>
      <c r="D186" s="602"/>
      <c r="E186" s="602"/>
      <c r="F186" s="604"/>
      <c r="G186" s="604"/>
      <c r="H186" s="604"/>
      <c r="I186" s="602"/>
      <c r="J186" s="605">
        <f t="shared" si="5"/>
        <v>0</v>
      </c>
    </row>
    <row r="187" spans="1:10" ht="15.75">
      <c r="A187" s="588">
        <v>92</v>
      </c>
      <c r="B187" s="585"/>
      <c r="C187" s="621"/>
      <c r="D187" s="602"/>
      <c r="E187" s="602"/>
      <c r="F187" s="604"/>
      <c r="G187" s="604"/>
      <c r="H187" s="604"/>
      <c r="I187" s="602"/>
      <c r="J187" s="605">
        <f t="shared" si="5"/>
        <v>0</v>
      </c>
    </row>
    <row r="188" spans="1:10" ht="15.75">
      <c r="A188" s="588">
        <v>93</v>
      </c>
      <c r="B188" s="585"/>
      <c r="C188" s="621"/>
      <c r="D188" s="602"/>
      <c r="E188" s="602"/>
      <c r="F188" s="604"/>
      <c r="G188" s="604"/>
      <c r="H188" s="604"/>
      <c r="I188" s="602"/>
      <c r="J188" s="605">
        <f t="shared" si="5"/>
        <v>0</v>
      </c>
    </row>
    <row r="189" spans="1:10" ht="15.75">
      <c r="A189" s="588">
        <v>94</v>
      </c>
      <c r="B189" s="585"/>
      <c r="C189" s="621"/>
      <c r="D189" s="602"/>
      <c r="E189" s="602"/>
      <c r="F189" s="604"/>
      <c r="G189" s="604"/>
      <c r="H189" s="604"/>
      <c r="I189" s="602"/>
      <c r="J189" s="605">
        <f t="shared" si="5"/>
        <v>0</v>
      </c>
    </row>
    <row r="190" spans="1:10" ht="15.75">
      <c r="A190" s="588">
        <v>95</v>
      </c>
      <c r="B190" s="585"/>
      <c r="C190" s="621"/>
      <c r="D190" s="602"/>
      <c r="E190" s="602"/>
      <c r="F190" s="604"/>
      <c r="G190" s="604"/>
      <c r="H190" s="604"/>
      <c r="I190" s="602"/>
      <c r="J190" s="605">
        <f t="shared" si="5"/>
        <v>0</v>
      </c>
    </row>
    <row r="191" spans="1:10" ht="15.75">
      <c r="A191" s="588">
        <v>96</v>
      </c>
      <c r="B191" s="585"/>
      <c r="C191" s="621"/>
      <c r="D191" s="602"/>
      <c r="E191" s="602"/>
      <c r="F191" s="604"/>
      <c r="G191" s="604"/>
      <c r="H191" s="604"/>
      <c r="I191" s="602"/>
      <c r="J191" s="605">
        <f t="shared" si="5"/>
        <v>0</v>
      </c>
    </row>
    <row r="192" spans="1:10" ht="15.75">
      <c r="A192" s="588">
        <v>97</v>
      </c>
      <c r="B192" s="585"/>
      <c r="C192" s="621"/>
      <c r="D192" s="602"/>
      <c r="E192" s="602"/>
      <c r="F192" s="604"/>
      <c r="G192" s="604"/>
      <c r="H192" s="604"/>
      <c r="I192" s="602"/>
      <c r="J192" s="605">
        <f t="shared" si="5"/>
        <v>0</v>
      </c>
    </row>
    <row r="193" spans="1:10" ht="15.75">
      <c r="A193" s="588">
        <v>98</v>
      </c>
      <c r="B193" s="585"/>
      <c r="C193" s="621"/>
      <c r="D193" s="602"/>
      <c r="E193" s="602"/>
      <c r="F193" s="604"/>
      <c r="G193" s="604"/>
      <c r="H193" s="604"/>
      <c r="I193" s="602"/>
      <c r="J193" s="605">
        <f t="shared" si="5"/>
        <v>0</v>
      </c>
    </row>
    <row r="194" spans="1:10" ht="15.75">
      <c r="A194" s="588">
        <v>99</v>
      </c>
      <c r="B194" s="585"/>
      <c r="C194" s="621"/>
      <c r="D194" s="602"/>
      <c r="E194" s="602"/>
      <c r="F194" s="604"/>
      <c r="G194" s="604"/>
      <c r="H194" s="604"/>
      <c r="I194" s="602"/>
      <c r="J194" s="605">
        <f t="shared" si="5"/>
        <v>0</v>
      </c>
    </row>
    <row r="195" spans="1:10" ht="15.75">
      <c r="A195" s="588">
        <v>100</v>
      </c>
      <c r="B195" s="585"/>
      <c r="C195" s="621"/>
      <c r="D195" s="602"/>
      <c r="E195" s="602"/>
      <c r="F195" s="604"/>
      <c r="G195" s="604"/>
      <c r="H195" s="604"/>
      <c r="I195" s="602"/>
      <c r="J195" s="605">
        <f t="shared" si="5"/>
        <v>0</v>
      </c>
    </row>
    <row r="196" spans="1:10" ht="15.75">
      <c r="A196" s="588">
        <v>101</v>
      </c>
      <c r="B196" s="585"/>
      <c r="C196" s="621"/>
      <c r="D196" s="602"/>
      <c r="E196" s="602"/>
      <c r="F196" s="604"/>
      <c r="G196" s="604"/>
      <c r="H196" s="604"/>
      <c r="I196" s="602"/>
      <c r="J196" s="605">
        <f t="shared" si="5"/>
        <v>0</v>
      </c>
    </row>
    <row r="197" spans="1:10" ht="15.75">
      <c r="A197" s="588">
        <v>102</v>
      </c>
      <c r="B197" s="585"/>
      <c r="C197" s="621"/>
      <c r="D197" s="602"/>
      <c r="E197" s="602"/>
      <c r="F197" s="604"/>
      <c r="G197" s="604"/>
      <c r="H197" s="604"/>
      <c r="I197" s="602"/>
      <c r="J197" s="605">
        <f t="shared" si="5"/>
        <v>0</v>
      </c>
    </row>
    <row r="198" spans="1:10" ht="15.75">
      <c r="A198" s="588">
        <v>103</v>
      </c>
      <c r="B198" s="585"/>
      <c r="C198" s="621"/>
      <c r="D198" s="602"/>
      <c r="E198" s="602"/>
      <c r="F198" s="604"/>
      <c r="G198" s="604"/>
      <c r="H198" s="604"/>
      <c r="I198" s="602"/>
      <c r="J198" s="605">
        <f t="shared" si="5"/>
        <v>0</v>
      </c>
    </row>
    <row r="199" spans="1:10" ht="15.75">
      <c r="A199" s="588">
        <v>104</v>
      </c>
      <c r="B199" s="585"/>
      <c r="C199" s="621"/>
      <c r="D199" s="602"/>
      <c r="E199" s="602"/>
      <c r="F199" s="604"/>
      <c r="G199" s="604"/>
      <c r="H199" s="604"/>
      <c r="I199" s="602"/>
      <c r="J199" s="605">
        <f t="shared" si="5"/>
        <v>0</v>
      </c>
    </row>
    <row r="200" spans="1:10" ht="15.75">
      <c r="A200" s="588">
        <v>105</v>
      </c>
      <c r="B200" s="585"/>
      <c r="C200" s="621"/>
      <c r="D200" s="602"/>
      <c r="E200" s="602"/>
      <c r="F200" s="604"/>
      <c r="G200" s="604"/>
      <c r="H200" s="604"/>
      <c r="I200" s="602"/>
      <c r="J200" s="605">
        <f t="shared" si="5"/>
        <v>0</v>
      </c>
    </row>
    <row r="201" spans="1:10" ht="15.75">
      <c r="A201" s="588">
        <v>106</v>
      </c>
      <c r="B201" s="585"/>
      <c r="C201" s="621"/>
      <c r="D201" s="602"/>
      <c r="E201" s="602"/>
      <c r="F201" s="604"/>
      <c r="G201" s="604"/>
      <c r="H201" s="604"/>
      <c r="I201" s="602"/>
      <c r="J201" s="605">
        <f t="shared" si="5"/>
        <v>0</v>
      </c>
    </row>
    <row r="202" spans="1:10" ht="15.75">
      <c r="A202" s="588">
        <v>107</v>
      </c>
      <c r="B202" s="585"/>
      <c r="C202" s="621"/>
      <c r="D202" s="602"/>
      <c r="E202" s="602"/>
      <c r="F202" s="604"/>
      <c r="G202" s="604"/>
      <c r="H202" s="604"/>
      <c r="I202" s="602"/>
      <c r="J202" s="605">
        <f t="shared" si="5"/>
        <v>0</v>
      </c>
    </row>
    <row r="203" spans="1:10" ht="15.75">
      <c r="A203" s="588">
        <v>108</v>
      </c>
      <c r="B203" s="585"/>
      <c r="C203" s="621"/>
      <c r="D203" s="602"/>
      <c r="E203" s="602"/>
      <c r="F203" s="604"/>
      <c r="G203" s="604"/>
      <c r="H203" s="604"/>
      <c r="I203" s="602"/>
      <c r="J203" s="605">
        <f t="shared" si="5"/>
        <v>0</v>
      </c>
    </row>
    <row r="204" spans="1:10" ht="15.75">
      <c r="A204" s="588">
        <v>109</v>
      </c>
      <c r="B204" s="585"/>
      <c r="C204" s="621"/>
      <c r="D204" s="602"/>
      <c r="E204" s="602"/>
      <c r="F204" s="604"/>
      <c r="G204" s="604"/>
      <c r="H204" s="604"/>
      <c r="I204" s="602"/>
      <c r="J204" s="605">
        <f t="shared" si="5"/>
        <v>0</v>
      </c>
    </row>
    <row r="205" spans="1:10" ht="15.75">
      <c r="A205" s="588">
        <v>110</v>
      </c>
      <c r="B205" s="585"/>
      <c r="C205" s="621"/>
      <c r="D205" s="602"/>
      <c r="E205" s="602"/>
      <c r="F205" s="604"/>
      <c r="G205" s="604"/>
      <c r="H205" s="604"/>
      <c r="I205" s="602"/>
      <c r="J205" s="605">
        <f t="shared" si="5"/>
        <v>0</v>
      </c>
    </row>
    <row r="206" spans="1:10" ht="15.75">
      <c r="A206" s="588">
        <v>111</v>
      </c>
      <c r="B206" s="585"/>
      <c r="C206" s="621"/>
      <c r="D206" s="602"/>
      <c r="E206" s="602"/>
      <c r="F206" s="604"/>
      <c r="G206" s="604"/>
      <c r="H206" s="604"/>
      <c r="I206" s="602"/>
      <c r="J206" s="605">
        <f t="shared" si="5"/>
        <v>0</v>
      </c>
    </row>
    <row r="207" spans="1:10" ht="15.75">
      <c r="A207" s="588">
        <v>112</v>
      </c>
      <c r="B207" s="585"/>
      <c r="C207" s="621"/>
      <c r="D207" s="602"/>
      <c r="E207" s="602"/>
      <c r="F207" s="604"/>
      <c r="G207" s="604"/>
      <c r="H207" s="604"/>
      <c r="I207" s="602"/>
      <c r="J207" s="605">
        <f t="shared" si="5"/>
        <v>0</v>
      </c>
    </row>
    <row r="208" spans="1:10" ht="15.75">
      <c r="A208" s="588">
        <v>113</v>
      </c>
      <c r="B208" s="585"/>
      <c r="C208" s="621"/>
      <c r="D208" s="602"/>
      <c r="E208" s="602"/>
      <c r="F208" s="604"/>
      <c r="G208" s="604"/>
      <c r="H208" s="604"/>
      <c r="I208" s="602"/>
      <c r="J208" s="605">
        <f t="shared" si="5"/>
        <v>0</v>
      </c>
    </row>
    <row r="209" spans="1:10" ht="15.75">
      <c r="A209" s="588">
        <v>114</v>
      </c>
      <c r="B209" s="585"/>
      <c r="C209" s="621"/>
      <c r="D209" s="602"/>
      <c r="E209" s="602"/>
      <c r="F209" s="604"/>
      <c r="G209" s="604"/>
      <c r="H209" s="604"/>
      <c r="I209" s="602"/>
      <c r="J209" s="605">
        <f t="shared" si="5"/>
        <v>0</v>
      </c>
    </row>
    <row r="210" spans="1:10" ht="15.75">
      <c r="A210" s="588">
        <v>115</v>
      </c>
      <c r="B210" s="585"/>
      <c r="C210" s="621"/>
      <c r="D210" s="602"/>
      <c r="E210" s="602"/>
      <c r="F210" s="604"/>
      <c r="G210" s="604"/>
      <c r="H210" s="604"/>
      <c r="I210" s="602"/>
      <c r="J210" s="605">
        <f t="shared" si="5"/>
        <v>0</v>
      </c>
    </row>
    <row r="211" spans="1:10" ht="15.75">
      <c r="A211" s="588">
        <v>116</v>
      </c>
      <c r="B211" s="585"/>
      <c r="C211" s="621"/>
      <c r="D211" s="602"/>
      <c r="E211" s="602"/>
      <c r="F211" s="604"/>
      <c r="G211" s="604"/>
      <c r="H211" s="604"/>
      <c r="I211" s="602"/>
      <c r="J211" s="605">
        <f t="shared" si="5"/>
        <v>0</v>
      </c>
    </row>
    <row r="212" spans="1:10" ht="15.75">
      <c r="A212" s="588">
        <v>117</v>
      </c>
      <c r="B212" s="585"/>
      <c r="C212" s="621"/>
      <c r="D212" s="602"/>
      <c r="E212" s="602"/>
      <c r="F212" s="604"/>
      <c r="G212" s="604"/>
      <c r="H212" s="604"/>
      <c r="I212" s="602"/>
      <c r="J212" s="605">
        <f t="shared" si="5"/>
        <v>0</v>
      </c>
    </row>
    <row r="213" spans="1:10" ht="15.75">
      <c r="A213" s="588">
        <v>118</v>
      </c>
      <c r="B213" s="585"/>
      <c r="C213" s="621"/>
      <c r="D213" s="602"/>
      <c r="E213" s="602"/>
      <c r="F213" s="604"/>
      <c r="G213" s="604"/>
      <c r="H213" s="604"/>
      <c r="I213" s="602"/>
      <c r="J213" s="605">
        <f t="shared" si="5"/>
        <v>0</v>
      </c>
    </row>
    <row r="214" spans="1:10" ht="15.75">
      <c r="A214" s="596">
        <v>119</v>
      </c>
      <c r="B214" s="597"/>
      <c r="C214" s="625"/>
      <c r="D214" s="606"/>
      <c r="E214" s="606"/>
      <c r="F214" s="607"/>
      <c r="G214" s="607"/>
      <c r="H214" s="607"/>
      <c r="I214" s="606"/>
      <c r="J214" s="612">
        <f t="shared" si="5"/>
        <v>0</v>
      </c>
    </row>
    <row r="215" spans="1:10" ht="15.75">
      <c r="A215" s="594" t="s">
        <v>302</v>
      </c>
      <c r="B215" s="595" t="s">
        <v>303</v>
      </c>
      <c r="C215" s="623">
        <f>SUM(C216:C323)</f>
        <v>0</v>
      </c>
      <c r="D215" s="608">
        <f aca="true" t="shared" si="6" ref="D215:J215">SUM(D216:D323)</f>
        <v>0</v>
      </c>
      <c r="E215" s="608">
        <f t="shared" si="6"/>
        <v>0</v>
      </c>
      <c r="F215" s="608">
        <f t="shared" si="6"/>
        <v>0</v>
      </c>
      <c r="G215" s="608">
        <f t="shared" si="6"/>
        <v>0</v>
      </c>
      <c r="H215" s="608">
        <f t="shared" si="6"/>
        <v>0</v>
      </c>
      <c r="I215" s="608">
        <f t="shared" si="6"/>
        <v>0</v>
      </c>
      <c r="J215" s="608">
        <f t="shared" si="6"/>
        <v>0</v>
      </c>
    </row>
    <row r="216" spans="1:10" ht="15.75">
      <c r="A216" s="598">
        <v>1</v>
      </c>
      <c r="B216" s="599"/>
      <c r="C216" s="626"/>
      <c r="D216" s="609"/>
      <c r="E216" s="609"/>
      <c r="F216" s="610"/>
      <c r="G216" s="610"/>
      <c r="H216" s="610"/>
      <c r="I216" s="609"/>
      <c r="J216" s="609">
        <f>SUM(D216:I216)</f>
        <v>0</v>
      </c>
    </row>
    <row r="217" spans="1:10" ht="15.75">
      <c r="A217" s="586">
        <v>2</v>
      </c>
      <c r="B217" s="582"/>
      <c r="C217" s="620"/>
      <c r="D217" s="602"/>
      <c r="E217" s="602"/>
      <c r="F217" s="604"/>
      <c r="G217" s="604"/>
      <c r="H217" s="604"/>
      <c r="I217" s="602"/>
      <c r="J217" s="602">
        <f aca="true" t="shared" si="7" ref="J217:J282">SUM(D217:I217)</f>
        <v>0</v>
      </c>
    </row>
    <row r="218" spans="1:10" ht="15.75">
      <c r="A218" s="586">
        <v>3</v>
      </c>
      <c r="B218" s="582"/>
      <c r="C218" s="620"/>
      <c r="D218" s="602"/>
      <c r="E218" s="602"/>
      <c r="F218" s="604"/>
      <c r="G218" s="604"/>
      <c r="H218" s="604"/>
      <c r="I218" s="602"/>
      <c r="J218" s="602">
        <f t="shared" si="7"/>
        <v>0</v>
      </c>
    </row>
    <row r="219" spans="1:10" ht="15.75">
      <c r="A219" s="586">
        <v>4</v>
      </c>
      <c r="B219" s="582"/>
      <c r="C219" s="620"/>
      <c r="D219" s="602"/>
      <c r="E219" s="602"/>
      <c r="F219" s="604"/>
      <c r="G219" s="604"/>
      <c r="H219" s="604"/>
      <c r="I219" s="602"/>
      <c r="J219" s="602">
        <f t="shared" si="7"/>
        <v>0</v>
      </c>
    </row>
    <row r="220" spans="1:10" ht="15.75">
      <c r="A220" s="586">
        <v>5</v>
      </c>
      <c r="B220" s="582"/>
      <c r="C220" s="620"/>
      <c r="D220" s="602"/>
      <c r="E220" s="602"/>
      <c r="F220" s="604"/>
      <c r="G220" s="604"/>
      <c r="H220" s="604"/>
      <c r="I220" s="602"/>
      <c r="J220" s="602">
        <f t="shared" si="7"/>
        <v>0</v>
      </c>
    </row>
    <row r="221" spans="1:10" ht="15.75">
      <c r="A221" s="586">
        <v>6</v>
      </c>
      <c r="B221" s="582"/>
      <c r="C221" s="620"/>
      <c r="D221" s="602"/>
      <c r="E221" s="602"/>
      <c r="F221" s="604"/>
      <c r="G221" s="604"/>
      <c r="H221" s="604"/>
      <c r="I221" s="602"/>
      <c r="J221" s="602">
        <f t="shared" si="7"/>
        <v>0</v>
      </c>
    </row>
    <row r="222" spans="1:10" ht="15.75">
      <c r="A222" s="586">
        <v>7</v>
      </c>
      <c r="B222" s="582"/>
      <c r="C222" s="620"/>
      <c r="D222" s="602"/>
      <c r="E222" s="602"/>
      <c r="F222" s="604"/>
      <c r="G222" s="604"/>
      <c r="H222" s="604"/>
      <c r="I222" s="602"/>
      <c r="J222" s="602">
        <f t="shared" si="7"/>
        <v>0</v>
      </c>
    </row>
    <row r="223" spans="1:10" ht="15.75">
      <c r="A223" s="586">
        <v>8</v>
      </c>
      <c r="B223" s="582"/>
      <c r="C223" s="620"/>
      <c r="D223" s="602"/>
      <c r="E223" s="602"/>
      <c r="F223" s="604"/>
      <c r="G223" s="604"/>
      <c r="H223" s="604"/>
      <c r="I223" s="602"/>
      <c r="J223" s="602">
        <f t="shared" si="7"/>
        <v>0</v>
      </c>
    </row>
    <row r="224" spans="1:10" ht="15.75">
      <c r="A224" s="586">
        <v>9</v>
      </c>
      <c r="B224" s="582"/>
      <c r="C224" s="620"/>
      <c r="D224" s="602"/>
      <c r="E224" s="602"/>
      <c r="F224" s="604"/>
      <c r="G224" s="604"/>
      <c r="H224" s="604"/>
      <c r="I224" s="602"/>
      <c r="J224" s="602">
        <f t="shared" si="7"/>
        <v>0</v>
      </c>
    </row>
    <row r="225" spans="1:10" ht="15.75">
      <c r="A225" s="586">
        <v>10</v>
      </c>
      <c r="B225" s="582"/>
      <c r="C225" s="620"/>
      <c r="D225" s="602"/>
      <c r="E225" s="602"/>
      <c r="F225" s="604"/>
      <c r="G225" s="604"/>
      <c r="H225" s="604"/>
      <c r="I225" s="602"/>
      <c r="J225" s="602">
        <f t="shared" si="7"/>
        <v>0</v>
      </c>
    </row>
    <row r="226" spans="1:10" ht="15.75">
      <c r="A226" s="586">
        <v>11</v>
      </c>
      <c r="B226" s="582"/>
      <c r="C226" s="620"/>
      <c r="D226" s="602"/>
      <c r="E226" s="602"/>
      <c r="F226" s="604"/>
      <c r="G226" s="604"/>
      <c r="H226" s="604"/>
      <c r="I226" s="602"/>
      <c r="J226" s="602">
        <f t="shared" si="7"/>
        <v>0</v>
      </c>
    </row>
    <row r="227" spans="1:10" ht="15.75">
      <c r="A227" s="586">
        <v>12</v>
      </c>
      <c r="B227" s="582"/>
      <c r="C227" s="620"/>
      <c r="D227" s="602"/>
      <c r="E227" s="602"/>
      <c r="F227" s="604"/>
      <c r="G227" s="604"/>
      <c r="H227" s="604"/>
      <c r="I227" s="602"/>
      <c r="J227" s="602">
        <f t="shared" si="7"/>
        <v>0</v>
      </c>
    </row>
    <row r="228" spans="1:10" ht="15.75">
      <c r="A228" s="586">
        <v>13</v>
      </c>
      <c r="B228" s="582"/>
      <c r="C228" s="620"/>
      <c r="D228" s="602"/>
      <c r="E228" s="602"/>
      <c r="F228" s="604"/>
      <c r="G228" s="604"/>
      <c r="H228" s="604"/>
      <c r="I228" s="602"/>
      <c r="J228" s="602">
        <f t="shared" si="7"/>
        <v>0</v>
      </c>
    </row>
    <row r="229" spans="1:10" ht="15.75">
      <c r="A229" s="586">
        <v>14</v>
      </c>
      <c r="B229" s="582"/>
      <c r="C229" s="620"/>
      <c r="D229" s="602"/>
      <c r="E229" s="602"/>
      <c r="F229" s="604"/>
      <c r="G229" s="604"/>
      <c r="H229" s="604"/>
      <c r="I229" s="602"/>
      <c r="J229" s="602">
        <f t="shared" si="7"/>
        <v>0</v>
      </c>
    </row>
    <row r="230" spans="1:10" ht="15.75">
      <c r="A230" s="586">
        <v>15</v>
      </c>
      <c r="B230" s="582"/>
      <c r="C230" s="620"/>
      <c r="D230" s="602"/>
      <c r="E230" s="602"/>
      <c r="F230" s="604"/>
      <c r="G230" s="604"/>
      <c r="H230" s="604"/>
      <c r="I230" s="602"/>
      <c r="J230" s="602">
        <f t="shared" si="7"/>
        <v>0</v>
      </c>
    </row>
    <row r="231" spans="1:10" ht="15.75">
      <c r="A231" s="586">
        <v>16</v>
      </c>
      <c r="B231" s="582"/>
      <c r="C231" s="620"/>
      <c r="D231" s="602"/>
      <c r="E231" s="602"/>
      <c r="F231" s="604"/>
      <c r="G231" s="604"/>
      <c r="H231" s="604"/>
      <c r="I231" s="602"/>
      <c r="J231" s="602">
        <f t="shared" si="7"/>
        <v>0</v>
      </c>
    </row>
    <row r="232" spans="1:10" ht="15.75">
      <c r="A232" s="586">
        <v>17</v>
      </c>
      <c r="B232" s="582"/>
      <c r="C232" s="620"/>
      <c r="D232" s="602"/>
      <c r="E232" s="602"/>
      <c r="F232" s="604"/>
      <c r="G232" s="604"/>
      <c r="H232" s="604"/>
      <c r="I232" s="602"/>
      <c r="J232" s="602">
        <f t="shared" si="7"/>
        <v>0</v>
      </c>
    </row>
    <row r="233" spans="1:10" ht="15.75">
      <c r="A233" s="586">
        <v>18</v>
      </c>
      <c r="B233" s="582"/>
      <c r="C233" s="620"/>
      <c r="D233" s="602"/>
      <c r="E233" s="602"/>
      <c r="F233" s="604"/>
      <c r="G233" s="604"/>
      <c r="H233" s="604"/>
      <c r="I233" s="602"/>
      <c r="J233" s="602">
        <f t="shared" si="7"/>
        <v>0</v>
      </c>
    </row>
    <row r="234" spans="1:10" ht="15.75">
      <c r="A234" s="586">
        <v>19</v>
      </c>
      <c r="B234" s="582"/>
      <c r="C234" s="620"/>
      <c r="D234" s="602"/>
      <c r="E234" s="602"/>
      <c r="F234" s="604"/>
      <c r="G234" s="604"/>
      <c r="H234" s="604"/>
      <c r="I234" s="602"/>
      <c r="J234" s="602">
        <f t="shared" si="7"/>
        <v>0</v>
      </c>
    </row>
    <row r="235" spans="1:10" ht="15.75">
      <c r="A235" s="586">
        <v>20</v>
      </c>
      <c r="B235" s="582"/>
      <c r="C235" s="620"/>
      <c r="D235" s="602"/>
      <c r="E235" s="602"/>
      <c r="F235" s="604"/>
      <c r="G235" s="604"/>
      <c r="H235" s="604"/>
      <c r="I235" s="602"/>
      <c r="J235" s="602">
        <f t="shared" si="7"/>
        <v>0</v>
      </c>
    </row>
    <row r="236" spans="1:10" ht="15.75">
      <c r="A236" s="586">
        <v>21</v>
      </c>
      <c r="B236" s="582"/>
      <c r="C236" s="620"/>
      <c r="D236" s="602"/>
      <c r="E236" s="602"/>
      <c r="F236" s="604"/>
      <c r="G236" s="604"/>
      <c r="H236" s="604"/>
      <c r="I236" s="602"/>
      <c r="J236" s="602">
        <f t="shared" si="7"/>
        <v>0</v>
      </c>
    </row>
    <row r="237" spans="1:10" ht="15.75">
      <c r="A237" s="586">
        <v>22</v>
      </c>
      <c r="B237" s="582"/>
      <c r="C237" s="620"/>
      <c r="D237" s="602"/>
      <c r="E237" s="602"/>
      <c r="F237" s="604"/>
      <c r="G237" s="604"/>
      <c r="H237" s="604"/>
      <c r="I237" s="602"/>
      <c r="J237" s="602">
        <f t="shared" si="7"/>
        <v>0</v>
      </c>
    </row>
    <row r="238" spans="1:10" ht="15.75">
      <c r="A238" s="586">
        <v>23</v>
      </c>
      <c r="B238" s="582"/>
      <c r="C238" s="620"/>
      <c r="D238" s="602"/>
      <c r="E238" s="602"/>
      <c r="F238" s="604"/>
      <c r="G238" s="604"/>
      <c r="H238" s="604"/>
      <c r="I238" s="602"/>
      <c r="J238" s="602">
        <f t="shared" si="7"/>
        <v>0</v>
      </c>
    </row>
    <row r="239" spans="1:10" ht="15.75">
      <c r="A239" s="586">
        <v>24</v>
      </c>
      <c r="B239" s="582"/>
      <c r="C239" s="620"/>
      <c r="D239" s="602"/>
      <c r="E239" s="602"/>
      <c r="F239" s="604"/>
      <c r="G239" s="604"/>
      <c r="H239" s="604"/>
      <c r="I239" s="602"/>
      <c r="J239" s="602">
        <f t="shared" si="7"/>
        <v>0</v>
      </c>
    </row>
    <row r="240" spans="1:10" ht="15.75">
      <c r="A240" s="586">
        <v>25</v>
      </c>
      <c r="B240" s="582"/>
      <c r="C240" s="620"/>
      <c r="D240" s="602"/>
      <c r="E240" s="602"/>
      <c r="F240" s="604"/>
      <c r="G240" s="604"/>
      <c r="H240" s="604"/>
      <c r="I240" s="602"/>
      <c r="J240" s="602">
        <f t="shared" si="7"/>
        <v>0</v>
      </c>
    </row>
    <row r="241" spans="1:10" ht="15.75">
      <c r="A241" s="586">
        <v>26</v>
      </c>
      <c r="B241" s="582"/>
      <c r="C241" s="620"/>
      <c r="D241" s="602"/>
      <c r="E241" s="602"/>
      <c r="F241" s="604"/>
      <c r="G241" s="604"/>
      <c r="H241" s="604"/>
      <c r="I241" s="602"/>
      <c r="J241" s="602">
        <f t="shared" si="7"/>
        <v>0</v>
      </c>
    </row>
    <row r="242" spans="1:10" ht="15.75">
      <c r="A242" s="586">
        <v>27</v>
      </c>
      <c r="B242" s="582"/>
      <c r="C242" s="620"/>
      <c r="D242" s="602"/>
      <c r="E242" s="602"/>
      <c r="F242" s="604"/>
      <c r="G242" s="604"/>
      <c r="H242" s="604"/>
      <c r="I242" s="602"/>
      <c r="J242" s="602">
        <f t="shared" si="7"/>
        <v>0</v>
      </c>
    </row>
    <row r="243" spans="1:10" ht="15.75">
      <c r="A243" s="586">
        <v>28</v>
      </c>
      <c r="B243" s="582"/>
      <c r="C243" s="620"/>
      <c r="D243" s="602"/>
      <c r="E243" s="602"/>
      <c r="F243" s="604"/>
      <c r="G243" s="604"/>
      <c r="H243" s="604"/>
      <c r="I243" s="602"/>
      <c r="J243" s="602">
        <f t="shared" si="7"/>
        <v>0</v>
      </c>
    </row>
    <row r="244" spans="1:10" ht="15.75">
      <c r="A244" s="586">
        <v>29</v>
      </c>
      <c r="B244" s="582"/>
      <c r="C244" s="620"/>
      <c r="D244" s="602"/>
      <c r="E244" s="602"/>
      <c r="F244" s="604"/>
      <c r="G244" s="604"/>
      <c r="H244" s="604"/>
      <c r="I244" s="602"/>
      <c r="J244" s="602">
        <f t="shared" si="7"/>
        <v>0</v>
      </c>
    </row>
    <row r="245" spans="1:10" ht="15.75">
      <c r="A245" s="586">
        <v>30</v>
      </c>
      <c r="B245" s="582"/>
      <c r="C245" s="620"/>
      <c r="D245" s="602"/>
      <c r="E245" s="602"/>
      <c r="F245" s="604"/>
      <c r="G245" s="604"/>
      <c r="H245" s="604"/>
      <c r="I245" s="602"/>
      <c r="J245" s="602">
        <f t="shared" si="7"/>
        <v>0</v>
      </c>
    </row>
    <row r="246" spans="1:10" ht="15.75">
      <c r="A246" s="586">
        <v>31</v>
      </c>
      <c r="B246" s="582"/>
      <c r="C246" s="620"/>
      <c r="D246" s="602"/>
      <c r="E246" s="602"/>
      <c r="F246" s="604"/>
      <c r="G246" s="604"/>
      <c r="H246" s="604"/>
      <c r="I246" s="602"/>
      <c r="J246" s="602">
        <f t="shared" si="7"/>
        <v>0</v>
      </c>
    </row>
    <row r="247" spans="1:10" ht="15.75">
      <c r="A247" s="586">
        <v>32</v>
      </c>
      <c r="B247" s="582"/>
      <c r="C247" s="620"/>
      <c r="D247" s="602"/>
      <c r="E247" s="602"/>
      <c r="F247" s="604"/>
      <c r="G247" s="604"/>
      <c r="H247" s="604"/>
      <c r="I247" s="602"/>
      <c r="J247" s="602">
        <f t="shared" si="7"/>
        <v>0</v>
      </c>
    </row>
    <row r="248" spans="1:10" ht="15.75">
      <c r="A248" s="586">
        <v>33</v>
      </c>
      <c r="B248" s="582"/>
      <c r="C248" s="620"/>
      <c r="D248" s="602"/>
      <c r="E248" s="602"/>
      <c r="F248" s="604"/>
      <c r="G248" s="604"/>
      <c r="H248" s="604"/>
      <c r="I248" s="602"/>
      <c r="J248" s="602">
        <f t="shared" si="7"/>
        <v>0</v>
      </c>
    </row>
    <row r="249" spans="1:10" ht="15.75">
      <c r="A249" s="586">
        <v>34</v>
      </c>
      <c r="B249" s="582"/>
      <c r="C249" s="620"/>
      <c r="D249" s="602"/>
      <c r="E249" s="602"/>
      <c r="F249" s="604"/>
      <c r="G249" s="604"/>
      <c r="H249" s="604"/>
      <c r="I249" s="602"/>
      <c r="J249" s="602">
        <f t="shared" si="7"/>
        <v>0</v>
      </c>
    </row>
    <row r="250" spans="1:10" ht="15.75">
      <c r="A250" s="586">
        <v>35</v>
      </c>
      <c r="B250" s="582"/>
      <c r="C250" s="620"/>
      <c r="D250" s="602"/>
      <c r="E250" s="602"/>
      <c r="F250" s="604"/>
      <c r="G250" s="604"/>
      <c r="H250" s="604"/>
      <c r="I250" s="602"/>
      <c r="J250" s="602">
        <f t="shared" si="7"/>
        <v>0</v>
      </c>
    </row>
    <row r="251" spans="1:10" ht="15.75">
      <c r="A251" s="586">
        <v>36</v>
      </c>
      <c r="B251" s="582"/>
      <c r="C251" s="620"/>
      <c r="D251" s="602"/>
      <c r="E251" s="602"/>
      <c r="F251" s="604"/>
      <c r="G251" s="604"/>
      <c r="H251" s="604"/>
      <c r="I251" s="602"/>
      <c r="J251" s="602">
        <f t="shared" si="7"/>
        <v>0</v>
      </c>
    </row>
    <row r="252" spans="1:10" ht="15.75">
      <c r="A252" s="586">
        <v>37</v>
      </c>
      <c r="B252" s="582"/>
      <c r="C252" s="620"/>
      <c r="D252" s="602"/>
      <c r="E252" s="602"/>
      <c r="F252" s="604"/>
      <c r="G252" s="604"/>
      <c r="H252" s="604"/>
      <c r="I252" s="602"/>
      <c r="J252" s="602">
        <f t="shared" si="7"/>
        <v>0</v>
      </c>
    </row>
    <row r="253" spans="1:10" ht="15.75">
      <c r="A253" s="586">
        <v>38</v>
      </c>
      <c r="B253" s="582"/>
      <c r="C253" s="620"/>
      <c r="D253" s="602"/>
      <c r="E253" s="602"/>
      <c r="F253" s="604"/>
      <c r="G253" s="604"/>
      <c r="H253" s="604"/>
      <c r="I253" s="602"/>
      <c r="J253" s="602">
        <f t="shared" si="7"/>
        <v>0</v>
      </c>
    </row>
    <row r="254" spans="1:10" ht="15.75">
      <c r="A254" s="586">
        <v>39</v>
      </c>
      <c r="B254" s="582"/>
      <c r="C254" s="620"/>
      <c r="D254" s="602"/>
      <c r="E254" s="602"/>
      <c r="F254" s="604"/>
      <c r="G254" s="604"/>
      <c r="H254" s="604"/>
      <c r="I254" s="602"/>
      <c r="J254" s="602">
        <f t="shared" si="7"/>
        <v>0</v>
      </c>
    </row>
    <row r="255" spans="1:10" ht="15.75">
      <c r="A255" s="586">
        <v>40</v>
      </c>
      <c r="B255" s="582"/>
      <c r="C255" s="620"/>
      <c r="D255" s="602"/>
      <c r="E255" s="602"/>
      <c r="F255" s="604"/>
      <c r="G255" s="604"/>
      <c r="H255" s="604"/>
      <c r="I255" s="602"/>
      <c r="J255" s="602">
        <f t="shared" si="7"/>
        <v>0</v>
      </c>
    </row>
    <row r="256" spans="1:10" ht="15.75">
      <c r="A256" s="586">
        <v>41</v>
      </c>
      <c r="B256" s="582"/>
      <c r="C256" s="620"/>
      <c r="D256" s="602"/>
      <c r="E256" s="602"/>
      <c r="F256" s="604"/>
      <c r="G256" s="604"/>
      <c r="H256" s="604"/>
      <c r="I256" s="602"/>
      <c r="J256" s="602">
        <f t="shared" si="7"/>
        <v>0</v>
      </c>
    </row>
    <row r="257" spans="1:10" ht="15.75">
      <c r="A257" s="586">
        <v>42</v>
      </c>
      <c r="B257" s="582"/>
      <c r="C257" s="620"/>
      <c r="D257" s="602"/>
      <c r="E257" s="602"/>
      <c r="F257" s="604"/>
      <c r="G257" s="604"/>
      <c r="H257" s="604"/>
      <c r="I257" s="602"/>
      <c r="J257" s="602">
        <f t="shared" si="7"/>
        <v>0</v>
      </c>
    </row>
    <row r="258" spans="1:10" ht="15.75">
      <c r="A258" s="586">
        <v>43</v>
      </c>
      <c r="B258" s="582"/>
      <c r="C258" s="620"/>
      <c r="D258" s="602"/>
      <c r="E258" s="602"/>
      <c r="F258" s="604"/>
      <c r="G258" s="604"/>
      <c r="H258" s="604"/>
      <c r="I258" s="602"/>
      <c r="J258" s="602">
        <f t="shared" si="7"/>
        <v>0</v>
      </c>
    </row>
    <row r="259" spans="1:10" ht="15.75">
      <c r="A259" s="586">
        <v>44</v>
      </c>
      <c r="B259" s="582"/>
      <c r="C259" s="620"/>
      <c r="D259" s="602"/>
      <c r="E259" s="602"/>
      <c r="F259" s="604"/>
      <c r="G259" s="604"/>
      <c r="H259" s="604"/>
      <c r="I259" s="602"/>
      <c r="J259" s="602">
        <f t="shared" si="7"/>
        <v>0</v>
      </c>
    </row>
    <row r="260" spans="1:10" ht="15.75">
      <c r="A260" s="586">
        <v>45</v>
      </c>
      <c r="B260" s="582"/>
      <c r="C260" s="620"/>
      <c r="D260" s="602"/>
      <c r="E260" s="602"/>
      <c r="F260" s="604"/>
      <c r="G260" s="604"/>
      <c r="H260" s="604"/>
      <c r="I260" s="602"/>
      <c r="J260" s="602">
        <f t="shared" si="7"/>
        <v>0</v>
      </c>
    </row>
    <row r="261" spans="1:10" ht="15.75">
      <c r="A261" s="586">
        <v>46</v>
      </c>
      <c r="B261" s="582"/>
      <c r="C261" s="620"/>
      <c r="D261" s="602"/>
      <c r="E261" s="602"/>
      <c r="F261" s="604"/>
      <c r="G261" s="604"/>
      <c r="H261" s="604"/>
      <c r="I261" s="602"/>
      <c r="J261" s="602">
        <f t="shared" si="7"/>
        <v>0</v>
      </c>
    </row>
    <row r="262" spans="1:10" ht="15.75">
      <c r="A262" s="586">
        <v>47</v>
      </c>
      <c r="B262" s="582"/>
      <c r="C262" s="620"/>
      <c r="D262" s="602"/>
      <c r="E262" s="602"/>
      <c r="F262" s="604"/>
      <c r="G262" s="604"/>
      <c r="H262" s="604"/>
      <c r="I262" s="602"/>
      <c r="J262" s="602">
        <f t="shared" si="7"/>
        <v>0</v>
      </c>
    </row>
    <row r="263" spans="1:10" ht="15.75">
      <c r="A263" s="586">
        <v>48</v>
      </c>
      <c r="B263" s="582"/>
      <c r="C263" s="620"/>
      <c r="D263" s="602"/>
      <c r="E263" s="602"/>
      <c r="F263" s="604"/>
      <c r="G263" s="604"/>
      <c r="H263" s="604"/>
      <c r="I263" s="602"/>
      <c r="J263" s="602">
        <f t="shared" si="7"/>
        <v>0</v>
      </c>
    </row>
    <row r="264" spans="1:10" ht="15.75">
      <c r="A264" s="586">
        <v>49</v>
      </c>
      <c r="B264" s="582"/>
      <c r="C264" s="620"/>
      <c r="D264" s="602"/>
      <c r="E264" s="602"/>
      <c r="F264" s="604"/>
      <c r="G264" s="604"/>
      <c r="H264" s="604"/>
      <c r="I264" s="602"/>
      <c r="J264" s="602">
        <f t="shared" si="7"/>
        <v>0</v>
      </c>
    </row>
    <row r="265" spans="1:10" ht="15.75">
      <c r="A265" s="586">
        <v>50</v>
      </c>
      <c r="B265" s="582"/>
      <c r="C265" s="620"/>
      <c r="D265" s="602"/>
      <c r="E265" s="602"/>
      <c r="F265" s="604"/>
      <c r="G265" s="604"/>
      <c r="H265" s="604"/>
      <c r="I265" s="602"/>
      <c r="J265" s="602">
        <f t="shared" si="7"/>
        <v>0</v>
      </c>
    </row>
    <row r="266" spans="1:10" ht="15.75">
      <c r="A266" s="586">
        <v>51</v>
      </c>
      <c r="B266" s="582"/>
      <c r="C266" s="620"/>
      <c r="D266" s="602"/>
      <c r="E266" s="602"/>
      <c r="F266" s="604"/>
      <c r="G266" s="604"/>
      <c r="H266" s="604"/>
      <c r="I266" s="602"/>
      <c r="J266" s="602">
        <f t="shared" si="7"/>
        <v>0</v>
      </c>
    </row>
    <row r="267" spans="1:10" ht="15.75">
      <c r="A267" s="586">
        <v>52</v>
      </c>
      <c r="B267" s="582"/>
      <c r="C267" s="620"/>
      <c r="D267" s="602"/>
      <c r="E267" s="602"/>
      <c r="F267" s="604"/>
      <c r="G267" s="604"/>
      <c r="H267" s="604"/>
      <c r="I267" s="602"/>
      <c r="J267" s="602">
        <f t="shared" si="7"/>
        <v>0</v>
      </c>
    </row>
    <row r="268" spans="1:10" ht="15.75">
      <c r="A268" s="586">
        <v>53</v>
      </c>
      <c r="B268" s="582"/>
      <c r="C268" s="620"/>
      <c r="D268" s="602"/>
      <c r="E268" s="602"/>
      <c r="F268" s="604"/>
      <c r="G268" s="604"/>
      <c r="H268" s="604"/>
      <c r="I268" s="602"/>
      <c r="J268" s="602">
        <f t="shared" si="7"/>
        <v>0</v>
      </c>
    </row>
    <row r="269" spans="1:10" ht="15.75">
      <c r="A269" s="586">
        <v>54</v>
      </c>
      <c r="B269" s="582"/>
      <c r="C269" s="620"/>
      <c r="D269" s="602"/>
      <c r="E269" s="602"/>
      <c r="F269" s="604"/>
      <c r="G269" s="604"/>
      <c r="H269" s="604"/>
      <c r="I269" s="602"/>
      <c r="J269" s="602">
        <f t="shared" si="7"/>
        <v>0</v>
      </c>
    </row>
    <row r="270" spans="1:10" ht="15.75">
      <c r="A270" s="586">
        <v>55</v>
      </c>
      <c r="B270" s="582"/>
      <c r="C270" s="620"/>
      <c r="D270" s="602"/>
      <c r="E270" s="602"/>
      <c r="F270" s="604"/>
      <c r="G270" s="604"/>
      <c r="H270" s="604"/>
      <c r="I270" s="602"/>
      <c r="J270" s="602">
        <f t="shared" si="7"/>
        <v>0</v>
      </c>
    </row>
    <row r="271" spans="1:10" ht="15.75">
      <c r="A271" s="586">
        <v>56</v>
      </c>
      <c r="B271" s="582"/>
      <c r="C271" s="620"/>
      <c r="D271" s="602"/>
      <c r="E271" s="602"/>
      <c r="F271" s="604"/>
      <c r="G271" s="604"/>
      <c r="H271" s="604"/>
      <c r="I271" s="602"/>
      <c r="J271" s="602">
        <f t="shared" si="7"/>
        <v>0</v>
      </c>
    </row>
    <row r="272" spans="1:10" ht="15.75">
      <c r="A272" s="586">
        <v>57</v>
      </c>
      <c r="B272" s="582"/>
      <c r="C272" s="620"/>
      <c r="D272" s="602"/>
      <c r="E272" s="602"/>
      <c r="F272" s="604"/>
      <c r="G272" s="604"/>
      <c r="H272" s="604"/>
      <c r="I272" s="602"/>
      <c r="J272" s="602">
        <f t="shared" si="7"/>
        <v>0</v>
      </c>
    </row>
    <row r="273" spans="1:10" ht="15.75">
      <c r="A273" s="586">
        <v>58</v>
      </c>
      <c r="B273" s="582"/>
      <c r="C273" s="620"/>
      <c r="D273" s="602"/>
      <c r="E273" s="602"/>
      <c r="F273" s="604"/>
      <c r="G273" s="604"/>
      <c r="H273" s="604"/>
      <c r="I273" s="602"/>
      <c r="J273" s="602">
        <f t="shared" si="7"/>
        <v>0</v>
      </c>
    </row>
    <row r="274" spans="1:10" ht="15.75">
      <c r="A274" s="586">
        <v>59</v>
      </c>
      <c r="B274" s="582"/>
      <c r="C274" s="620"/>
      <c r="D274" s="602"/>
      <c r="E274" s="602"/>
      <c r="F274" s="604"/>
      <c r="G274" s="604"/>
      <c r="H274" s="604"/>
      <c r="I274" s="602"/>
      <c r="J274" s="602">
        <f t="shared" si="7"/>
        <v>0</v>
      </c>
    </row>
    <row r="275" spans="1:10" ht="15.75">
      <c r="A275" s="586">
        <v>60</v>
      </c>
      <c r="B275" s="582"/>
      <c r="C275" s="620"/>
      <c r="D275" s="602"/>
      <c r="E275" s="602"/>
      <c r="F275" s="604"/>
      <c r="G275" s="604"/>
      <c r="H275" s="604"/>
      <c r="I275" s="602"/>
      <c r="J275" s="602">
        <f t="shared" si="7"/>
        <v>0</v>
      </c>
    </row>
    <row r="276" spans="1:10" ht="15.75">
      <c r="A276" s="586">
        <v>61</v>
      </c>
      <c r="B276" s="582"/>
      <c r="C276" s="620"/>
      <c r="D276" s="602"/>
      <c r="E276" s="602"/>
      <c r="F276" s="604"/>
      <c r="G276" s="604"/>
      <c r="H276" s="604"/>
      <c r="I276" s="602"/>
      <c r="J276" s="602">
        <f t="shared" si="7"/>
        <v>0</v>
      </c>
    </row>
    <row r="277" spans="1:10" ht="15.75">
      <c r="A277" s="586">
        <v>62</v>
      </c>
      <c r="B277" s="582"/>
      <c r="C277" s="620"/>
      <c r="D277" s="602"/>
      <c r="E277" s="602"/>
      <c r="F277" s="604"/>
      <c r="G277" s="604"/>
      <c r="H277" s="604"/>
      <c r="I277" s="602"/>
      <c r="J277" s="602">
        <f t="shared" si="7"/>
        <v>0</v>
      </c>
    </row>
    <row r="278" spans="1:10" ht="15.75">
      <c r="A278" s="586">
        <v>63</v>
      </c>
      <c r="B278" s="582"/>
      <c r="C278" s="620"/>
      <c r="D278" s="602"/>
      <c r="E278" s="602"/>
      <c r="F278" s="604"/>
      <c r="G278" s="604"/>
      <c r="H278" s="604"/>
      <c r="I278" s="602"/>
      <c r="J278" s="602">
        <f t="shared" si="7"/>
        <v>0</v>
      </c>
    </row>
    <row r="279" spans="1:10" ht="15.75">
      <c r="A279" s="586">
        <v>64</v>
      </c>
      <c r="B279" s="582"/>
      <c r="C279" s="620"/>
      <c r="D279" s="602"/>
      <c r="E279" s="602"/>
      <c r="F279" s="604"/>
      <c r="G279" s="604"/>
      <c r="H279" s="604"/>
      <c r="I279" s="602"/>
      <c r="J279" s="602">
        <f t="shared" si="7"/>
        <v>0</v>
      </c>
    </row>
    <row r="280" spans="1:10" ht="15.75">
      <c r="A280" s="586">
        <v>65</v>
      </c>
      <c r="B280" s="582"/>
      <c r="C280" s="620"/>
      <c r="D280" s="602"/>
      <c r="E280" s="602"/>
      <c r="F280" s="604"/>
      <c r="G280" s="604"/>
      <c r="H280" s="604"/>
      <c r="I280" s="602"/>
      <c r="J280" s="602">
        <f t="shared" si="7"/>
        <v>0</v>
      </c>
    </row>
    <row r="281" spans="1:10" ht="15.75">
      <c r="A281" s="586">
        <v>66</v>
      </c>
      <c r="B281" s="582"/>
      <c r="C281" s="620"/>
      <c r="D281" s="602"/>
      <c r="E281" s="602"/>
      <c r="F281" s="604"/>
      <c r="G281" s="604"/>
      <c r="H281" s="604"/>
      <c r="I281" s="602"/>
      <c r="J281" s="602">
        <f t="shared" si="7"/>
        <v>0</v>
      </c>
    </row>
    <row r="282" spans="1:10" ht="15.75">
      <c r="A282" s="586">
        <v>67</v>
      </c>
      <c r="B282" s="582"/>
      <c r="C282" s="620"/>
      <c r="D282" s="602"/>
      <c r="E282" s="602"/>
      <c r="F282" s="604"/>
      <c r="G282" s="604"/>
      <c r="H282" s="604"/>
      <c r="I282" s="602"/>
      <c r="J282" s="602">
        <f t="shared" si="7"/>
        <v>0</v>
      </c>
    </row>
    <row r="283" spans="1:10" ht="15.75">
      <c r="A283" s="586">
        <v>68</v>
      </c>
      <c r="B283" s="582"/>
      <c r="C283" s="620"/>
      <c r="D283" s="602"/>
      <c r="E283" s="602"/>
      <c r="F283" s="604"/>
      <c r="G283" s="604"/>
      <c r="H283" s="604"/>
      <c r="I283" s="602"/>
      <c r="J283" s="602">
        <f aca="true" t="shared" si="8" ref="J283:J323">SUM(D283:I283)</f>
        <v>0</v>
      </c>
    </row>
    <row r="284" spans="1:10" ht="15.75">
      <c r="A284" s="586">
        <v>69</v>
      </c>
      <c r="B284" s="582"/>
      <c r="C284" s="620"/>
      <c r="D284" s="602"/>
      <c r="E284" s="602"/>
      <c r="F284" s="604"/>
      <c r="G284" s="604"/>
      <c r="H284" s="604"/>
      <c r="I284" s="602"/>
      <c r="J284" s="602">
        <f t="shared" si="8"/>
        <v>0</v>
      </c>
    </row>
    <row r="285" spans="1:10" ht="15.75">
      <c r="A285" s="586">
        <v>70</v>
      </c>
      <c r="B285" s="582"/>
      <c r="C285" s="620"/>
      <c r="D285" s="602"/>
      <c r="E285" s="602"/>
      <c r="F285" s="604"/>
      <c r="G285" s="604"/>
      <c r="H285" s="604"/>
      <c r="I285" s="602"/>
      <c r="J285" s="602">
        <f t="shared" si="8"/>
        <v>0</v>
      </c>
    </row>
    <row r="286" spans="1:10" ht="15.75">
      <c r="A286" s="586">
        <v>71</v>
      </c>
      <c r="B286" s="582"/>
      <c r="C286" s="620"/>
      <c r="D286" s="602"/>
      <c r="E286" s="602"/>
      <c r="F286" s="604"/>
      <c r="G286" s="604"/>
      <c r="H286" s="604"/>
      <c r="I286" s="602"/>
      <c r="J286" s="602">
        <f t="shared" si="8"/>
        <v>0</v>
      </c>
    </row>
    <row r="287" spans="1:10" ht="15.75">
      <c r="A287" s="586">
        <v>72</v>
      </c>
      <c r="B287" s="582"/>
      <c r="C287" s="620"/>
      <c r="D287" s="602"/>
      <c r="E287" s="602"/>
      <c r="F287" s="604"/>
      <c r="G287" s="604"/>
      <c r="H287" s="604"/>
      <c r="I287" s="602"/>
      <c r="J287" s="602">
        <f t="shared" si="8"/>
        <v>0</v>
      </c>
    </row>
    <row r="288" spans="1:10" ht="15.75">
      <c r="A288" s="586">
        <v>73</v>
      </c>
      <c r="B288" s="582"/>
      <c r="C288" s="620"/>
      <c r="D288" s="602"/>
      <c r="E288" s="602"/>
      <c r="F288" s="604"/>
      <c r="G288" s="604"/>
      <c r="H288" s="604"/>
      <c r="I288" s="602"/>
      <c r="J288" s="602">
        <f t="shared" si="8"/>
        <v>0</v>
      </c>
    </row>
    <row r="289" spans="1:10" ht="15.75">
      <c r="A289" s="586">
        <v>74</v>
      </c>
      <c r="B289" s="582"/>
      <c r="C289" s="620"/>
      <c r="D289" s="602"/>
      <c r="E289" s="602"/>
      <c r="F289" s="604"/>
      <c r="G289" s="604"/>
      <c r="H289" s="604"/>
      <c r="I289" s="602"/>
      <c r="J289" s="602">
        <f t="shared" si="8"/>
        <v>0</v>
      </c>
    </row>
    <row r="290" spans="1:10" ht="15.75">
      <c r="A290" s="586">
        <v>75</v>
      </c>
      <c r="B290" s="582"/>
      <c r="C290" s="620"/>
      <c r="D290" s="602"/>
      <c r="E290" s="602"/>
      <c r="F290" s="604"/>
      <c r="G290" s="604"/>
      <c r="H290" s="604"/>
      <c r="I290" s="602"/>
      <c r="J290" s="602">
        <f t="shared" si="8"/>
        <v>0</v>
      </c>
    </row>
    <row r="291" spans="1:10" ht="15.75">
      <c r="A291" s="586">
        <v>76</v>
      </c>
      <c r="B291" s="582"/>
      <c r="C291" s="620"/>
      <c r="D291" s="602"/>
      <c r="E291" s="602"/>
      <c r="F291" s="604"/>
      <c r="G291" s="604"/>
      <c r="H291" s="604"/>
      <c r="I291" s="602"/>
      <c r="J291" s="602">
        <f t="shared" si="8"/>
        <v>0</v>
      </c>
    </row>
    <row r="292" spans="1:10" ht="15.75">
      <c r="A292" s="586">
        <v>77</v>
      </c>
      <c r="B292" s="582"/>
      <c r="C292" s="620"/>
      <c r="D292" s="602"/>
      <c r="E292" s="602"/>
      <c r="F292" s="604"/>
      <c r="G292" s="604"/>
      <c r="H292" s="604"/>
      <c r="I292" s="602"/>
      <c r="J292" s="602">
        <f t="shared" si="8"/>
        <v>0</v>
      </c>
    </row>
    <row r="293" spans="1:10" ht="15.75">
      <c r="A293" s="586">
        <v>78</v>
      </c>
      <c r="B293" s="582"/>
      <c r="C293" s="620"/>
      <c r="D293" s="602"/>
      <c r="E293" s="602"/>
      <c r="F293" s="604"/>
      <c r="G293" s="604"/>
      <c r="H293" s="604"/>
      <c r="I293" s="602"/>
      <c r="J293" s="602">
        <f t="shared" si="8"/>
        <v>0</v>
      </c>
    </row>
    <row r="294" spans="1:10" ht="15.75">
      <c r="A294" s="586">
        <v>79</v>
      </c>
      <c r="B294" s="582"/>
      <c r="C294" s="620"/>
      <c r="D294" s="602"/>
      <c r="E294" s="602"/>
      <c r="F294" s="604"/>
      <c r="G294" s="604"/>
      <c r="H294" s="604"/>
      <c r="I294" s="602"/>
      <c r="J294" s="602">
        <f t="shared" si="8"/>
        <v>0</v>
      </c>
    </row>
    <row r="295" spans="1:10" ht="15.75">
      <c r="A295" s="586">
        <v>80</v>
      </c>
      <c r="B295" s="582"/>
      <c r="C295" s="620"/>
      <c r="D295" s="602"/>
      <c r="E295" s="602"/>
      <c r="F295" s="604"/>
      <c r="G295" s="604"/>
      <c r="H295" s="604"/>
      <c r="I295" s="602"/>
      <c r="J295" s="602">
        <f t="shared" si="8"/>
        <v>0</v>
      </c>
    </row>
    <row r="296" spans="1:10" ht="15.75">
      <c r="A296" s="586">
        <v>81</v>
      </c>
      <c r="B296" s="582"/>
      <c r="C296" s="620"/>
      <c r="D296" s="602"/>
      <c r="E296" s="602"/>
      <c r="F296" s="604"/>
      <c r="G296" s="604"/>
      <c r="H296" s="604"/>
      <c r="I296" s="602"/>
      <c r="J296" s="602">
        <f t="shared" si="8"/>
        <v>0</v>
      </c>
    </row>
    <row r="297" spans="1:10" ht="15.75">
      <c r="A297" s="586">
        <v>82</v>
      </c>
      <c r="B297" s="582"/>
      <c r="C297" s="620"/>
      <c r="D297" s="602"/>
      <c r="E297" s="602"/>
      <c r="F297" s="604"/>
      <c r="G297" s="604"/>
      <c r="H297" s="604"/>
      <c r="I297" s="602"/>
      <c r="J297" s="602">
        <f t="shared" si="8"/>
        <v>0</v>
      </c>
    </row>
    <row r="298" spans="1:10" ht="15.75">
      <c r="A298" s="586">
        <v>83</v>
      </c>
      <c r="B298" s="582"/>
      <c r="C298" s="620"/>
      <c r="D298" s="602"/>
      <c r="E298" s="602"/>
      <c r="F298" s="604"/>
      <c r="G298" s="604"/>
      <c r="H298" s="604"/>
      <c r="I298" s="602"/>
      <c r="J298" s="602">
        <f t="shared" si="8"/>
        <v>0</v>
      </c>
    </row>
    <row r="299" spans="1:10" ht="15.75">
      <c r="A299" s="586">
        <v>84</v>
      </c>
      <c r="B299" s="582"/>
      <c r="C299" s="620"/>
      <c r="D299" s="602"/>
      <c r="E299" s="602"/>
      <c r="F299" s="604"/>
      <c r="G299" s="604"/>
      <c r="H299" s="604"/>
      <c r="I299" s="602"/>
      <c r="J299" s="602">
        <f t="shared" si="8"/>
        <v>0</v>
      </c>
    </row>
    <row r="300" spans="1:10" ht="15.75">
      <c r="A300" s="586">
        <v>85</v>
      </c>
      <c r="B300" s="582"/>
      <c r="C300" s="620"/>
      <c r="D300" s="602"/>
      <c r="E300" s="602"/>
      <c r="F300" s="604"/>
      <c r="G300" s="604"/>
      <c r="H300" s="604"/>
      <c r="I300" s="602"/>
      <c r="J300" s="602">
        <f t="shared" si="8"/>
        <v>0</v>
      </c>
    </row>
    <row r="301" spans="1:10" ht="15.75">
      <c r="A301" s="586">
        <v>86</v>
      </c>
      <c r="B301" s="582"/>
      <c r="C301" s="620"/>
      <c r="D301" s="602"/>
      <c r="E301" s="602"/>
      <c r="F301" s="604"/>
      <c r="G301" s="604"/>
      <c r="H301" s="604"/>
      <c r="I301" s="602"/>
      <c r="J301" s="602">
        <f t="shared" si="8"/>
        <v>0</v>
      </c>
    </row>
    <row r="302" spans="1:10" ht="15.75">
      <c r="A302" s="586">
        <v>87</v>
      </c>
      <c r="B302" s="582"/>
      <c r="C302" s="620"/>
      <c r="D302" s="602"/>
      <c r="E302" s="602"/>
      <c r="F302" s="604"/>
      <c r="G302" s="604"/>
      <c r="H302" s="604"/>
      <c r="I302" s="602"/>
      <c r="J302" s="602">
        <f t="shared" si="8"/>
        <v>0</v>
      </c>
    </row>
    <row r="303" spans="1:10" ht="15.75">
      <c r="A303" s="586">
        <v>88</v>
      </c>
      <c r="B303" s="582"/>
      <c r="C303" s="620"/>
      <c r="D303" s="602"/>
      <c r="E303" s="602"/>
      <c r="F303" s="604"/>
      <c r="G303" s="604"/>
      <c r="H303" s="604"/>
      <c r="I303" s="602"/>
      <c r="J303" s="602">
        <f t="shared" si="8"/>
        <v>0</v>
      </c>
    </row>
    <row r="304" spans="1:10" ht="15.75">
      <c r="A304" s="586">
        <v>89</v>
      </c>
      <c r="B304" s="582"/>
      <c r="C304" s="620"/>
      <c r="D304" s="602"/>
      <c r="E304" s="602"/>
      <c r="F304" s="604"/>
      <c r="G304" s="604"/>
      <c r="H304" s="604"/>
      <c r="I304" s="602"/>
      <c r="J304" s="602">
        <f t="shared" si="8"/>
        <v>0</v>
      </c>
    </row>
    <row r="305" spans="1:10" ht="15.75">
      <c r="A305" s="586">
        <v>90</v>
      </c>
      <c r="B305" s="582"/>
      <c r="C305" s="620"/>
      <c r="D305" s="602"/>
      <c r="E305" s="602"/>
      <c r="F305" s="604"/>
      <c r="G305" s="604"/>
      <c r="H305" s="604"/>
      <c r="I305" s="602"/>
      <c r="J305" s="602">
        <f t="shared" si="8"/>
        <v>0</v>
      </c>
    </row>
    <row r="306" spans="1:10" ht="15.75">
      <c r="A306" s="586">
        <v>91</v>
      </c>
      <c r="B306" s="582"/>
      <c r="C306" s="620"/>
      <c r="D306" s="602"/>
      <c r="E306" s="602"/>
      <c r="F306" s="604"/>
      <c r="G306" s="604"/>
      <c r="H306" s="604"/>
      <c r="I306" s="602"/>
      <c r="J306" s="602">
        <f t="shared" si="8"/>
        <v>0</v>
      </c>
    </row>
    <row r="307" spans="1:10" ht="15.75">
      <c r="A307" s="586">
        <v>92</v>
      </c>
      <c r="B307" s="582"/>
      <c r="C307" s="620"/>
      <c r="D307" s="602"/>
      <c r="E307" s="602"/>
      <c r="F307" s="604"/>
      <c r="G307" s="604"/>
      <c r="H307" s="604"/>
      <c r="I307" s="602"/>
      <c r="J307" s="602">
        <f t="shared" si="8"/>
        <v>0</v>
      </c>
    </row>
    <row r="308" spans="1:10" ht="15.75">
      <c r="A308" s="586">
        <v>93</v>
      </c>
      <c r="B308" s="582"/>
      <c r="C308" s="620"/>
      <c r="D308" s="602"/>
      <c r="E308" s="602"/>
      <c r="F308" s="604"/>
      <c r="G308" s="604"/>
      <c r="H308" s="604"/>
      <c r="I308" s="602"/>
      <c r="J308" s="602">
        <f t="shared" si="8"/>
        <v>0</v>
      </c>
    </row>
    <row r="309" spans="1:10" ht="15.75">
      <c r="A309" s="586">
        <v>94</v>
      </c>
      <c r="B309" s="582"/>
      <c r="C309" s="620"/>
      <c r="D309" s="602"/>
      <c r="E309" s="602"/>
      <c r="F309" s="604"/>
      <c r="G309" s="604"/>
      <c r="H309" s="604"/>
      <c r="I309" s="602"/>
      <c r="J309" s="602">
        <f t="shared" si="8"/>
        <v>0</v>
      </c>
    </row>
    <row r="310" spans="1:10" ht="15.75">
      <c r="A310" s="586">
        <v>95</v>
      </c>
      <c r="B310" s="582"/>
      <c r="C310" s="620"/>
      <c r="D310" s="602"/>
      <c r="E310" s="602"/>
      <c r="F310" s="604"/>
      <c r="G310" s="604"/>
      <c r="H310" s="604"/>
      <c r="I310" s="602"/>
      <c r="J310" s="602">
        <f t="shared" si="8"/>
        <v>0</v>
      </c>
    </row>
    <row r="311" spans="1:10" ht="15.75">
      <c r="A311" s="586">
        <v>96</v>
      </c>
      <c r="B311" s="582"/>
      <c r="C311" s="620"/>
      <c r="D311" s="602"/>
      <c r="E311" s="602"/>
      <c r="F311" s="604"/>
      <c r="G311" s="604"/>
      <c r="H311" s="604"/>
      <c r="I311" s="602"/>
      <c r="J311" s="602">
        <f t="shared" si="8"/>
        <v>0</v>
      </c>
    </row>
    <row r="312" spans="1:10" ht="15.75">
      <c r="A312" s="586">
        <v>97</v>
      </c>
      <c r="B312" s="582"/>
      <c r="C312" s="620"/>
      <c r="D312" s="602"/>
      <c r="E312" s="602"/>
      <c r="F312" s="604"/>
      <c r="G312" s="604"/>
      <c r="H312" s="604"/>
      <c r="I312" s="602"/>
      <c r="J312" s="602">
        <f t="shared" si="8"/>
        <v>0</v>
      </c>
    </row>
    <row r="313" spans="1:10" ht="15.75">
      <c r="A313" s="586">
        <v>98</v>
      </c>
      <c r="B313" s="582"/>
      <c r="C313" s="620"/>
      <c r="D313" s="602"/>
      <c r="E313" s="602"/>
      <c r="F313" s="604"/>
      <c r="G313" s="604"/>
      <c r="H313" s="604"/>
      <c r="I313" s="602"/>
      <c r="J313" s="602">
        <f t="shared" si="8"/>
        <v>0</v>
      </c>
    </row>
    <row r="314" spans="1:10" ht="15.75">
      <c r="A314" s="586">
        <v>99</v>
      </c>
      <c r="B314" s="582"/>
      <c r="C314" s="620"/>
      <c r="D314" s="602"/>
      <c r="E314" s="602"/>
      <c r="F314" s="604"/>
      <c r="G314" s="604"/>
      <c r="H314" s="604"/>
      <c r="I314" s="602"/>
      <c r="J314" s="602">
        <f t="shared" si="8"/>
        <v>0</v>
      </c>
    </row>
    <row r="315" spans="1:10" ht="15.75">
      <c r="A315" s="586">
        <v>100</v>
      </c>
      <c r="B315" s="582"/>
      <c r="C315" s="620"/>
      <c r="D315" s="602"/>
      <c r="E315" s="602"/>
      <c r="F315" s="604"/>
      <c r="G315" s="604"/>
      <c r="H315" s="604"/>
      <c r="I315" s="602"/>
      <c r="J315" s="602">
        <f t="shared" si="8"/>
        <v>0</v>
      </c>
    </row>
    <row r="316" spans="1:10" ht="15.75">
      <c r="A316" s="586">
        <v>101</v>
      </c>
      <c r="B316" s="582"/>
      <c r="C316" s="620"/>
      <c r="D316" s="602"/>
      <c r="E316" s="602"/>
      <c r="F316" s="604"/>
      <c r="G316" s="604"/>
      <c r="H316" s="604"/>
      <c r="I316" s="602"/>
      <c r="J316" s="602">
        <f t="shared" si="8"/>
        <v>0</v>
      </c>
    </row>
    <row r="317" spans="1:10" ht="15.75">
      <c r="A317" s="586">
        <v>102</v>
      </c>
      <c r="B317" s="582"/>
      <c r="C317" s="620"/>
      <c r="D317" s="602"/>
      <c r="E317" s="602"/>
      <c r="F317" s="604"/>
      <c r="G317" s="604"/>
      <c r="H317" s="604"/>
      <c r="I317" s="602"/>
      <c r="J317" s="602">
        <f t="shared" si="8"/>
        <v>0</v>
      </c>
    </row>
    <row r="318" spans="1:10" ht="15.75">
      <c r="A318" s="586">
        <v>103</v>
      </c>
      <c r="B318" s="582"/>
      <c r="C318" s="620"/>
      <c r="D318" s="602"/>
      <c r="E318" s="602"/>
      <c r="F318" s="604"/>
      <c r="G318" s="604"/>
      <c r="H318" s="604"/>
      <c r="I318" s="602"/>
      <c r="J318" s="602">
        <f t="shared" si="8"/>
        <v>0</v>
      </c>
    </row>
    <row r="319" spans="1:10" ht="15.75">
      <c r="A319" s="586">
        <v>104</v>
      </c>
      <c r="B319" s="582"/>
      <c r="C319" s="620"/>
      <c r="D319" s="602"/>
      <c r="E319" s="602"/>
      <c r="F319" s="604"/>
      <c r="G319" s="604"/>
      <c r="H319" s="604"/>
      <c r="I319" s="602"/>
      <c r="J319" s="602">
        <f t="shared" si="8"/>
        <v>0</v>
      </c>
    </row>
    <row r="320" spans="1:10" ht="15.75">
      <c r="A320" s="586">
        <v>105</v>
      </c>
      <c r="B320" s="582"/>
      <c r="C320" s="620"/>
      <c r="D320" s="602"/>
      <c r="E320" s="602"/>
      <c r="F320" s="604"/>
      <c r="G320" s="604"/>
      <c r="H320" s="604"/>
      <c r="I320" s="602"/>
      <c r="J320" s="602">
        <f t="shared" si="8"/>
        <v>0</v>
      </c>
    </row>
    <row r="321" spans="1:10" ht="15.75">
      <c r="A321" s="586">
        <v>106</v>
      </c>
      <c r="B321" s="582"/>
      <c r="C321" s="620"/>
      <c r="D321" s="602"/>
      <c r="E321" s="602"/>
      <c r="F321" s="604"/>
      <c r="G321" s="604"/>
      <c r="H321" s="604"/>
      <c r="I321" s="602"/>
      <c r="J321" s="602">
        <f t="shared" si="8"/>
        <v>0</v>
      </c>
    </row>
    <row r="322" spans="1:10" ht="15.75">
      <c r="A322" s="586">
        <v>107</v>
      </c>
      <c r="B322" s="582"/>
      <c r="C322" s="620"/>
      <c r="D322" s="602"/>
      <c r="E322" s="602"/>
      <c r="F322" s="604"/>
      <c r="G322" s="604"/>
      <c r="H322" s="604"/>
      <c r="I322" s="602"/>
      <c r="J322" s="602">
        <f t="shared" si="8"/>
        <v>0</v>
      </c>
    </row>
    <row r="323" spans="1:10" ht="15.75">
      <c r="A323" s="592">
        <v>108</v>
      </c>
      <c r="B323" s="593"/>
      <c r="C323" s="622"/>
      <c r="D323" s="606"/>
      <c r="E323" s="606"/>
      <c r="F323" s="607"/>
      <c r="G323" s="607"/>
      <c r="H323" s="607"/>
      <c r="I323" s="606"/>
      <c r="J323" s="606">
        <f t="shared" si="8"/>
        <v>0</v>
      </c>
    </row>
    <row r="324" spans="1:10" ht="15.75">
      <c r="A324" s="594" t="s">
        <v>304</v>
      </c>
      <c r="B324" s="595" t="s">
        <v>305</v>
      </c>
      <c r="C324" s="623">
        <f>SUM(C325:C436)</f>
        <v>0</v>
      </c>
      <c r="D324" s="608">
        <f aca="true" t="shared" si="9" ref="D324:J324">SUM(D325:D436)</f>
        <v>0</v>
      </c>
      <c r="E324" s="608">
        <f t="shared" si="9"/>
        <v>0</v>
      </c>
      <c r="F324" s="608">
        <f t="shared" si="9"/>
        <v>0</v>
      </c>
      <c r="G324" s="608">
        <f t="shared" si="9"/>
        <v>0</v>
      </c>
      <c r="H324" s="608">
        <f t="shared" si="9"/>
        <v>0</v>
      </c>
      <c r="I324" s="608">
        <f t="shared" si="9"/>
        <v>0</v>
      </c>
      <c r="J324" s="608">
        <f t="shared" si="9"/>
        <v>0</v>
      </c>
    </row>
    <row r="325" spans="1:10" ht="15.75">
      <c r="A325" s="587">
        <v>1</v>
      </c>
      <c r="B325" s="584"/>
      <c r="C325" s="624"/>
      <c r="D325" s="609"/>
      <c r="E325" s="609"/>
      <c r="F325" s="613"/>
      <c r="G325" s="610"/>
      <c r="H325" s="610"/>
      <c r="I325" s="609"/>
      <c r="J325" s="609">
        <f>SUM(D325:I325)</f>
        <v>0</v>
      </c>
    </row>
    <row r="326" spans="1:10" ht="15.75">
      <c r="A326" s="588">
        <v>2</v>
      </c>
      <c r="B326" s="585"/>
      <c r="C326" s="621"/>
      <c r="D326" s="602"/>
      <c r="E326" s="602"/>
      <c r="F326" s="603"/>
      <c r="G326" s="604"/>
      <c r="H326" s="604"/>
      <c r="I326" s="602"/>
      <c r="J326" s="602">
        <f aca="true" t="shared" si="10" ref="J326:J389">SUM(D326:I326)</f>
        <v>0</v>
      </c>
    </row>
    <row r="327" spans="1:10" ht="15.75">
      <c r="A327" s="589">
        <v>3</v>
      </c>
      <c r="B327" s="585"/>
      <c r="C327" s="621"/>
      <c r="D327" s="602"/>
      <c r="E327" s="602"/>
      <c r="F327" s="603"/>
      <c r="G327" s="604"/>
      <c r="H327" s="604"/>
      <c r="I327" s="602"/>
      <c r="J327" s="602">
        <f t="shared" si="10"/>
        <v>0</v>
      </c>
    </row>
    <row r="328" spans="1:10" ht="15.75">
      <c r="A328" s="588">
        <v>4</v>
      </c>
      <c r="B328" s="585"/>
      <c r="C328" s="621"/>
      <c r="D328" s="602"/>
      <c r="E328" s="602"/>
      <c r="F328" s="603"/>
      <c r="G328" s="604"/>
      <c r="H328" s="604"/>
      <c r="I328" s="602"/>
      <c r="J328" s="602">
        <f t="shared" si="10"/>
        <v>0</v>
      </c>
    </row>
    <row r="329" spans="1:10" ht="15.75">
      <c r="A329" s="589">
        <v>5</v>
      </c>
      <c r="B329" s="585"/>
      <c r="C329" s="621"/>
      <c r="D329" s="602"/>
      <c r="E329" s="602"/>
      <c r="F329" s="604"/>
      <c r="G329" s="604"/>
      <c r="H329" s="604"/>
      <c r="I329" s="602"/>
      <c r="J329" s="602">
        <f t="shared" si="10"/>
        <v>0</v>
      </c>
    </row>
    <row r="330" spans="1:10" ht="15.75">
      <c r="A330" s="588">
        <v>6</v>
      </c>
      <c r="B330" s="585"/>
      <c r="C330" s="621"/>
      <c r="D330" s="602"/>
      <c r="E330" s="602"/>
      <c r="F330" s="604"/>
      <c r="G330" s="604"/>
      <c r="H330" s="604"/>
      <c r="I330" s="602"/>
      <c r="J330" s="602">
        <f t="shared" si="10"/>
        <v>0</v>
      </c>
    </row>
    <row r="331" spans="1:10" ht="15.75">
      <c r="A331" s="589">
        <v>7</v>
      </c>
      <c r="B331" s="585"/>
      <c r="C331" s="621"/>
      <c r="D331" s="602"/>
      <c r="E331" s="602"/>
      <c r="F331" s="604"/>
      <c r="G331" s="604"/>
      <c r="H331" s="604"/>
      <c r="I331" s="602"/>
      <c r="J331" s="602">
        <f t="shared" si="10"/>
        <v>0</v>
      </c>
    </row>
    <row r="332" spans="1:10" ht="15.75">
      <c r="A332" s="588">
        <v>8</v>
      </c>
      <c r="B332" s="585"/>
      <c r="C332" s="621"/>
      <c r="D332" s="602"/>
      <c r="E332" s="602"/>
      <c r="F332" s="604"/>
      <c r="G332" s="604"/>
      <c r="H332" s="604"/>
      <c r="I332" s="602"/>
      <c r="J332" s="602">
        <f t="shared" si="10"/>
        <v>0</v>
      </c>
    </row>
    <row r="333" spans="1:10" ht="15.75">
      <c r="A333" s="589">
        <v>9</v>
      </c>
      <c r="B333" s="585"/>
      <c r="C333" s="621"/>
      <c r="D333" s="602"/>
      <c r="E333" s="602"/>
      <c r="F333" s="604"/>
      <c r="G333" s="604"/>
      <c r="H333" s="604"/>
      <c r="I333" s="602"/>
      <c r="J333" s="602">
        <f t="shared" si="10"/>
        <v>0</v>
      </c>
    </row>
    <row r="334" spans="1:10" ht="15.75">
      <c r="A334" s="588">
        <v>10</v>
      </c>
      <c r="B334" s="585"/>
      <c r="C334" s="621"/>
      <c r="D334" s="602"/>
      <c r="E334" s="602"/>
      <c r="F334" s="604"/>
      <c r="G334" s="604"/>
      <c r="H334" s="604"/>
      <c r="I334" s="602"/>
      <c r="J334" s="602">
        <f t="shared" si="10"/>
        <v>0</v>
      </c>
    </row>
    <row r="335" spans="1:10" ht="15.75">
      <c r="A335" s="589">
        <v>11</v>
      </c>
      <c r="B335" s="585"/>
      <c r="C335" s="621"/>
      <c r="D335" s="602"/>
      <c r="E335" s="602"/>
      <c r="F335" s="603"/>
      <c r="G335" s="604"/>
      <c r="H335" s="604"/>
      <c r="I335" s="602"/>
      <c r="J335" s="602">
        <f t="shared" si="10"/>
        <v>0</v>
      </c>
    </row>
    <row r="336" spans="1:10" ht="15.75">
      <c r="A336" s="588">
        <v>12</v>
      </c>
      <c r="B336" s="585"/>
      <c r="C336" s="621"/>
      <c r="D336" s="602"/>
      <c r="E336" s="602"/>
      <c r="F336" s="603"/>
      <c r="G336" s="604"/>
      <c r="H336" s="604"/>
      <c r="I336" s="602"/>
      <c r="J336" s="602">
        <f t="shared" si="10"/>
        <v>0</v>
      </c>
    </row>
    <row r="337" spans="1:10" ht="15.75">
      <c r="A337" s="589">
        <v>13</v>
      </c>
      <c r="B337" s="585"/>
      <c r="C337" s="621"/>
      <c r="D337" s="602"/>
      <c r="E337" s="602"/>
      <c r="F337" s="603"/>
      <c r="G337" s="604"/>
      <c r="H337" s="604"/>
      <c r="I337" s="602"/>
      <c r="J337" s="602">
        <f t="shared" si="10"/>
        <v>0</v>
      </c>
    </row>
    <row r="338" spans="1:10" ht="15.75">
      <c r="A338" s="588">
        <v>14</v>
      </c>
      <c r="B338" s="585"/>
      <c r="C338" s="621"/>
      <c r="D338" s="602"/>
      <c r="E338" s="602"/>
      <c r="F338" s="603"/>
      <c r="G338" s="604"/>
      <c r="H338" s="604"/>
      <c r="I338" s="602"/>
      <c r="J338" s="602">
        <f t="shared" si="10"/>
        <v>0</v>
      </c>
    </row>
    <row r="339" spans="1:10" ht="15.75">
      <c r="A339" s="589">
        <v>15</v>
      </c>
      <c r="B339" s="585"/>
      <c r="C339" s="621"/>
      <c r="D339" s="602"/>
      <c r="E339" s="602"/>
      <c r="F339" s="603"/>
      <c r="G339" s="604"/>
      <c r="H339" s="604"/>
      <c r="I339" s="602"/>
      <c r="J339" s="602">
        <f t="shared" si="10"/>
        <v>0</v>
      </c>
    </row>
    <row r="340" spans="1:10" ht="15.75">
      <c r="A340" s="588">
        <v>16</v>
      </c>
      <c r="B340" s="585"/>
      <c r="C340" s="621"/>
      <c r="D340" s="602"/>
      <c r="E340" s="602"/>
      <c r="F340" s="603"/>
      <c r="G340" s="604"/>
      <c r="H340" s="604"/>
      <c r="I340" s="602"/>
      <c r="J340" s="602">
        <f t="shared" si="10"/>
        <v>0</v>
      </c>
    </row>
    <row r="341" spans="1:10" ht="15.75">
      <c r="A341" s="589">
        <v>17</v>
      </c>
      <c r="B341" s="585"/>
      <c r="C341" s="621"/>
      <c r="D341" s="602"/>
      <c r="E341" s="602"/>
      <c r="F341" s="603"/>
      <c r="G341" s="604"/>
      <c r="H341" s="604"/>
      <c r="I341" s="602"/>
      <c r="J341" s="602">
        <f t="shared" si="10"/>
        <v>0</v>
      </c>
    </row>
    <row r="342" spans="1:10" ht="15.75">
      <c r="A342" s="588">
        <v>18</v>
      </c>
      <c r="B342" s="585"/>
      <c r="C342" s="621"/>
      <c r="D342" s="602"/>
      <c r="E342" s="602"/>
      <c r="F342" s="604"/>
      <c r="G342" s="604"/>
      <c r="H342" s="604"/>
      <c r="I342" s="602"/>
      <c r="J342" s="602">
        <f t="shared" si="10"/>
        <v>0</v>
      </c>
    </row>
    <row r="343" spans="1:10" ht="15.75">
      <c r="A343" s="589">
        <v>19</v>
      </c>
      <c r="B343" s="585"/>
      <c r="C343" s="621"/>
      <c r="D343" s="602"/>
      <c r="E343" s="602"/>
      <c r="F343" s="603"/>
      <c r="G343" s="604"/>
      <c r="H343" s="604"/>
      <c r="I343" s="602"/>
      <c r="J343" s="602">
        <f t="shared" si="10"/>
        <v>0</v>
      </c>
    </row>
    <row r="344" spans="1:10" ht="15.75">
      <c r="A344" s="588">
        <v>20</v>
      </c>
      <c r="B344" s="585"/>
      <c r="C344" s="621"/>
      <c r="D344" s="602"/>
      <c r="E344" s="602"/>
      <c r="F344" s="603"/>
      <c r="G344" s="604"/>
      <c r="H344" s="604"/>
      <c r="I344" s="602"/>
      <c r="J344" s="602">
        <f t="shared" si="10"/>
        <v>0</v>
      </c>
    </row>
    <row r="345" spans="1:10" ht="15.75">
      <c r="A345" s="589">
        <v>21</v>
      </c>
      <c r="B345" s="585"/>
      <c r="C345" s="621"/>
      <c r="D345" s="602"/>
      <c r="E345" s="602"/>
      <c r="F345" s="603"/>
      <c r="G345" s="604"/>
      <c r="H345" s="604"/>
      <c r="I345" s="602"/>
      <c r="J345" s="602">
        <f t="shared" si="10"/>
        <v>0</v>
      </c>
    </row>
    <row r="346" spans="1:10" ht="15.75">
      <c r="A346" s="588">
        <v>22</v>
      </c>
      <c r="B346" s="585"/>
      <c r="C346" s="621"/>
      <c r="D346" s="602"/>
      <c r="E346" s="602"/>
      <c r="F346" s="603"/>
      <c r="G346" s="604"/>
      <c r="H346" s="604"/>
      <c r="I346" s="602"/>
      <c r="J346" s="602">
        <f t="shared" si="10"/>
        <v>0</v>
      </c>
    </row>
    <row r="347" spans="1:10" ht="15.75">
      <c r="A347" s="589">
        <v>23</v>
      </c>
      <c r="B347" s="585"/>
      <c r="C347" s="621"/>
      <c r="D347" s="602"/>
      <c r="E347" s="602"/>
      <c r="F347" s="603"/>
      <c r="G347" s="604"/>
      <c r="H347" s="604"/>
      <c r="I347" s="602"/>
      <c r="J347" s="602">
        <f t="shared" si="10"/>
        <v>0</v>
      </c>
    </row>
    <row r="348" spans="1:10" ht="15.75">
      <c r="A348" s="588">
        <v>24</v>
      </c>
      <c r="B348" s="585"/>
      <c r="C348" s="621"/>
      <c r="D348" s="602"/>
      <c r="E348" s="602"/>
      <c r="F348" s="603"/>
      <c r="G348" s="604"/>
      <c r="H348" s="604"/>
      <c r="I348" s="602"/>
      <c r="J348" s="602">
        <f t="shared" si="10"/>
        <v>0</v>
      </c>
    </row>
    <row r="349" spans="1:10" ht="15.75">
      <c r="A349" s="589">
        <v>25</v>
      </c>
      <c r="B349" s="585"/>
      <c r="C349" s="621"/>
      <c r="D349" s="602"/>
      <c r="E349" s="602"/>
      <c r="F349" s="603"/>
      <c r="G349" s="604"/>
      <c r="H349" s="604"/>
      <c r="I349" s="602"/>
      <c r="J349" s="602">
        <f t="shared" si="10"/>
        <v>0</v>
      </c>
    </row>
    <row r="350" spans="1:10" ht="15.75">
      <c r="A350" s="588">
        <v>26</v>
      </c>
      <c r="B350" s="585"/>
      <c r="C350" s="621"/>
      <c r="D350" s="602"/>
      <c r="E350" s="602"/>
      <c r="F350" s="603"/>
      <c r="G350" s="604"/>
      <c r="H350" s="604"/>
      <c r="I350" s="602"/>
      <c r="J350" s="602">
        <f t="shared" si="10"/>
        <v>0</v>
      </c>
    </row>
    <row r="351" spans="1:10" ht="15.75">
      <c r="A351" s="589">
        <v>27</v>
      </c>
      <c r="B351" s="585"/>
      <c r="C351" s="621"/>
      <c r="D351" s="602"/>
      <c r="E351" s="602"/>
      <c r="F351" s="603"/>
      <c r="G351" s="604"/>
      <c r="H351" s="604"/>
      <c r="I351" s="602"/>
      <c r="J351" s="602">
        <f t="shared" si="10"/>
        <v>0</v>
      </c>
    </row>
    <row r="352" spans="1:10" ht="15.75">
      <c r="A352" s="588">
        <v>28</v>
      </c>
      <c r="B352" s="585"/>
      <c r="C352" s="621"/>
      <c r="D352" s="602"/>
      <c r="E352" s="602"/>
      <c r="F352" s="604"/>
      <c r="G352" s="604"/>
      <c r="H352" s="604"/>
      <c r="I352" s="602"/>
      <c r="J352" s="602">
        <f t="shared" si="10"/>
        <v>0</v>
      </c>
    </row>
    <row r="353" spans="1:10" ht="15.75">
      <c r="A353" s="589">
        <v>29</v>
      </c>
      <c r="B353" s="585"/>
      <c r="C353" s="621"/>
      <c r="D353" s="602"/>
      <c r="E353" s="602"/>
      <c r="F353" s="604"/>
      <c r="G353" s="604"/>
      <c r="H353" s="604"/>
      <c r="I353" s="602"/>
      <c r="J353" s="602">
        <f t="shared" si="10"/>
        <v>0</v>
      </c>
    </row>
    <row r="354" spans="1:10" ht="15.75">
      <c r="A354" s="588">
        <v>30</v>
      </c>
      <c r="B354" s="585"/>
      <c r="C354" s="621"/>
      <c r="D354" s="602"/>
      <c r="E354" s="602"/>
      <c r="F354" s="604"/>
      <c r="G354" s="604"/>
      <c r="H354" s="604"/>
      <c r="I354" s="602"/>
      <c r="J354" s="602">
        <f t="shared" si="10"/>
        <v>0</v>
      </c>
    </row>
    <row r="355" spans="1:10" ht="15.75">
      <c r="A355" s="589">
        <v>31</v>
      </c>
      <c r="B355" s="585"/>
      <c r="C355" s="621"/>
      <c r="D355" s="602"/>
      <c r="E355" s="602"/>
      <c r="F355" s="604"/>
      <c r="G355" s="604"/>
      <c r="H355" s="604"/>
      <c r="I355" s="602"/>
      <c r="J355" s="602">
        <f t="shared" si="10"/>
        <v>0</v>
      </c>
    </row>
    <row r="356" spans="1:10" ht="15.75">
      <c r="A356" s="588">
        <v>32</v>
      </c>
      <c r="B356" s="585"/>
      <c r="C356" s="621"/>
      <c r="D356" s="602"/>
      <c r="E356" s="602"/>
      <c r="F356" s="604"/>
      <c r="G356" s="604"/>
      <c r="H356" s="604"/>
      <c r="I356" s="602"/>
      <c r="J356" s="602">
        <f t="shared" si="10"/>
        <v>0</v>
      </c>
    </row>
    <row r="357" spans="1:10" ht="15.75">
      <c r="A357" s="589">
        <v>33</v>
      </c>
      <c r="B357" s="585"/>
      <c r="C357" s="621"/>
      <c r="D357" s="602"/>
      <c r="E357" s="602"/>
      <c r="F357" s="604"/>
      <c r="G357" s="604"/>
      <c r="H357" s="604"/>
      <c r="I357" s="602"/>
      <c r="J357" s="602">
        <f t="shared" si="10"/>
        <v>0</v>
      </c>
    </row>
    <row r="358" spans="1:10" ht="15.75">
      <c r="A358" s="588">
        <v>34</v>
      </c>
      <c r="B358" s="585"/>
      <c r="C358" s="621"/>
      <c r="D358" s="602"/>
      <c r="E358" s="602"/>
      <c r="F358" s="604"/>
      <c r="G358" s="604"/>
      <c r="H358" s="604"/>
      <c r="I358" s="602"/>
      <c r="J358" s="602">
        <f t="shared" si="10"/>
        <v>0</v>
      </c>
    </row>
    <row r="359" spans="1:10" ht="15.75">
      <c r="A359" s="589">
        <v>35</v>
      </c>
      <c r="B359" s="585"/>
      <c r="C359" s="621"/>
      <c r="D359" s="602"/>
      <c r="E359" s="602"/>
      <c r="F359" s="604"/>
      <c r="G359" s="604"/>
      <c r="H359" s="604"/>
      <c r="I359" s="602"/>
      <c r="J359" s="602">
        <f t="shared" si="10"/>
        <v>0</v>
      </c>
    </row>
    <row r="360" spans="1:10" ht="15.75">
      <c r="A360" s="588">
        <v>36</v>
      </c>
      <c r="B360" s="585"/>
      <c r="C360" s="621"/>
      <c r="D360" s="602"/>
      <c r="E360" s="602"/>
      <c r="F360" s="604"/>
      <c r="G360" s="604"/>
      <c r="H360" s="604"/>
      <c r="I360" s="602"/>
      <c r="J360" s="602">
        <f t="shared" si="10"/>
        <v>0</v>
      </c>
    </row>
    <row r="361" spans="1:10" ht="15.75">
      <c r="A361" s="589">
        <v>37</v>
      </c>
      <c r="B361" s="585"/>
      <c r="C361" s="621"/>
      <c r="D361" s="602"/>
      <c r="E361" s="602"/>
      <c r="F361" s="604"/>
      <c r="G361" s="604"/>
      <c r="H361" s="604"/>
      <c r="I361" s="602"/>
      <c r="J361" s="602">
        <f t="shared" si="10"/>
        <v>0</v>
      </c>
    </row>
    <row r="362" spans="1:10" ht="15.75">
      <c r="A362" s="588">
        <v>38</v>
      </c>
      <c r="B362" s="585"/>
      <c r="C362" s="621"/>
      <c r="D362" s="602"/>
      <c r="E362" s="602"/>
      <c r="F362" s="604"/>
      <c r="G362" s="604"/>
      <c r="H362" s="604"/>
      <c r="I362" s="602"/>
      <c r="J362" s="602">
        <f t="shared" si="10"/>
        <v>0</v>
      </c>
    </row>
    <row r="363" spans="1:10" ht="15.75">
      <c r="A363" s="589">
        <v>39</v>
      </c>
      <c r="B363" s="585"/>
      <c r="C363" s="621"/>
      <c r="D363" s="602"/>
      <c r="E363" s="602"/>
      <c r="F363" s="604"/>
      <c r="G363" s="604"/>
      <c r="H363" s="604"/>
      <c r="I363" s="602"/>
      <c r="J363" s="602">
        <f t="shared" si="10"/>
        <v>0</v>
      </c>
    </row>
    <row r="364" spans="1:10" ht="15.75">
      <c r="A364" s="588">
        <v>40</v>
      </c>
      <c r="B364" s="585"/>
      <c r="C364" s="621"/>
      <c r="D364" s="602"/>
      <c r="E364" s="602"/>
      <c r="F364" s="603"/>
      <c r="G364" s="604"/>
      <c r="H364" s="604"/>
      <c r="I364" s="602"/>
      <c r="J364" s="602">
        <f t="shared" si="10"/>
        <v>0</v>
      </c>
    </row>
    <row r="365" spans="1:10" ht="15.75">
      <c r="A365" s="589">
        <v>41</v>
      </c>
      <c r="B365" s="585"/>
      <c r="C365" s="621"/>
      <c r="D365" s="602"/>
      <c r="E365" s="602"/>
      <c r="F365" s="604"/>
      <c r="G365" s="604"/>
      <c r="H365" s="604"/>
      <c r="I365" s="602"/>
      <c r="J365" s="602">
        <f t="shared" si="10"/>
        <v>0</v>
      </c>
    </row>
    <row r="366" spans="1:10" ht="15.75">
      <c r="A366" s="588">
        <v>42</v>
      </c>
      <c r="B366" s="585"/>
      <c r="C366" s="621"/>
      <c r="D366" s="602"/>
      <c r="E366" s="602"/>
      <c r="F366" s="604"/>
      <c r="G366" s="604"/>
      <c r="H366" s="604"/>
      <c r="I366" s="602"/>
      <c r="J366" s="602">
        <f t="shared" si="10"/>
        <v>0</v>
      </c>
    </row>
    <row r="367" spans="1:10" ht="15.75">
      <c r="A367" s="589">
        <v>43</v>
      </c>
      <c r="B367" s="585"/>
      <c r="C367" s="621"/>
      <c r="D367" s="602"/>
      <c r="E367" s="602"/>
      <c r="F367" s="604"/>
      <c r="G367" s="604"/>
      <c r="H367" s="604"/>
      <c r="I367" s="602"/>
      <c r="J367" s="602">
        <f t="shared" si="10"/>
        <v>0</v>
      </c>
    </row>
    <row r="368" spans="1:10" ht="15.75">
      <c r="A368" s="588">
        <v>44</v>
      </c>
      <c r="B368" s="585"/>
      <c r="C368" s="621"/>
      <c r="D368" s="602"/>
      <c r="E368" s="602"/>
      <c r="F368" s="604"/>
      <c r="G368" s="604"/>
      <c r="H368" s="604"/>
      <c r="I368" s="602"/>
      <c r="J368" s="602">
        <f t="shared" si="10"/>
        <v>0</v>
      </c>
    </row>
    <row r="369" spans="1:10" ht="15.75">
      <c r="A369" s="589">
        <v>45</v>
      </c>
      <c r="B369" s="585"/>
      <c r="C369" s="621"/>
      <c r="D369" s="602"/>
      <c r="E369" s="602"/>
      <c r="F369" s="604"/>
      <c r="G369" s="604"/>
      <c r="H369" s="604"/>
      <c r="I369" s="602"/>
      <c r="J369" s="602">
        <f t="shared" si="10"/>
        <v>0</v>
      </c>
    </row>
    <row r="370" spans="1:10" ht="15.75">
      <c r="A370" s="588">
        <v>46</v>
      </c>
      <c r="B370" s="585"/>
      <c r="C370" s="621"/>
      <c r="D370" s="602"/>
      <c r="E370" s="602"/>
      <c r="F370" s="604"/>
      <c r="G370" s="604"/>
      <c r="H370" s="604"/>
      <c r="I370" s="602"/>
      <c r="J370" s="602">
        <f t="shared" si="10"/>
        <v>0</v>
      </c>
    </row>
    <row r="371" spans="1:10" ht="15.75">
      <c r="A371" s="589">
        <v>47</v>
      </c>
      <c r="B371" s="585"/>
      <c r="C371" s="621"/>
      <c r="D371" s="602"/>
      <c r="E371" s="602"/>
      <c r="F371" s="604"/>
      <c r="G371" s="604"/>
      <c r="H371" s="604"/>
      <c r="I371" s="602"/>
      <c r="J371" s="602">
        <f t="shared" si="10"/>
        <v>0</v>
      </c>
    </row>
    <row r="372" spans="1:10" ht="15.75">
      <c r="A372" s="588">
        <v>48</v>
      </c>
      <c r="B372" s="585"/>
      <c r="C372" s="621"/>
      <c r="D372" s="602"/>
      <c r="E372" s="602"/>
      <c r="F372" s="604"/>
      <c r="G372" s="604"/>
      <c r="H372" s="604"/>
      <c r="I372" s="602"/>
      <c r="J372" s="602">
        <f t="shared" si="10"/>
        <v>0</v>
      </c>
    </row>
    <row r="373" spans="1:10" ht="15.75">
      <c r="A373" s="589">
        <v>49</v>
      </c>
      <c r="B373" s="585"/>
      <c r="C373" s="621"/>
      <c r="D373" s="602"/>
      <c r="E373" s="602"/>
      <c r="F373" s="604"/>
      <c r="G373" s="604"/>
      <c r="H373" s="604"/>
      <c r="I373" s="602"/>
      <c r="J373" s="602">
        <f t="shared" si="10"/>
        <v>0</v>
      </c>
    </row>
    <row r="374" spans="1:10" ht="15.75">
      <c r="A374" s="588">
        <v>50</v>
      </c>
      <c r="B374" s="585"/>
      <c r="C374" s="621"/>
      <c r="D374" s="602"/>
      <c r="E374" s="602"/>
      <c r="F374" s="604"/>
      <c r="G374" s="604"/>
      <c r="H374" s="604"/>
      <c r="I374" s="602"/>
      <c r="J374" s="602">
        <f t="shared" si="10"/>
        <v>0</v>
      </c>
    </row>
    <row r="375" spans="1:10" ht="15.75">
      <c r="A375" s="589">
        <v>51</v>
      </c>
      <c r="B375" s="585"/>
      <c r="C375" s="621"/>
      <c r="D375" s="602"/>
      <c r="E375" s="602"/>
      <c r="F375" s="604"/>
      <c r="G375" s="604"/>
      <c r="H375" s="604"/>
      <c r="I375" s="602"/>
      <c r="J375" s="602">
        <f t="shared" si="10"/>
        <v>0</v>
      </c>
    </row>
    <row r="376" spans="1:10" ht="15.75">
      <c r="A376" s="588">
        <v>52</v>
      </c>
      <c r="B376" s="585"/>
      <c r="C376" s="621"/>
      <c r="D376" s="602"/>
      <c r="E376" s="602"/>
      <c r="F376" s="603"/>
      <c r="G376" s="604"/>
      <c r="H376" s="604"/>
      <c r="I376" s="602"/>
      <c r="J376" s="602">
        <f t="shared" si="10"/>
        <v>0</v>
      </c>
    </row>
    <row r="377" spans="1:10" ht="15.75">
      <c r="A377" s="589">
        <v>53</v>
      </c>
      <c r="B377" s="585"/>
      <c r="C377" s="621"/>
      <c r="D377" s="602"/>
      <c r="E377" s="602"/>
      <c r="F377" s="603"/>
      <c r="G377" s="604"/>
      <c r="H377" s="604"/>
      <c r="I377" s="602"/>
      <c r="J377" s="602">
        <f t="shared" si="10"/>
        <v>0</v>
      </c>
    </row>
    <row r="378" spans="1:10" ht="15.75">
      <c r="A378" s="588">
        <v>54</v>
      </c>
      <c r="B378" s="585"/>
      <c r="C378" s="621"/>
      <c r="D378" s="602"/>
      <c r="E378" s="602"/>
      <c r="F378" s="603"/>
      <c r="G378" s="604"/>
      <c r="H378" s="604"/>
      <c r="I378" s="602"/>
      <c r="J378" s="602">
        <f t="shared" si="10"/>
        <v>0</v>
      </c>
    </row>
    <row r="379" spans="1:10" ht="15.75">
      <c r="A379" s="589">
        <v>55</v>
      </c>
      <c r="B379" s="585"/>
      <c r="C379" s="621"/>
      <c r="D379" s="602"/>
      <c r="E379" s="602"/>
      <c r="F379" s="603"/>
      <c r="G379" s="604"/>
      <c r="H379" s="604"/>
      <c r="I379" s="602"/>
      <c r="J379" s="602">
        <f t="shared" si="10"/>
        <v>0</v>
      </c>
    </row>
    <row r="380" spans="1:10" ht="15.75">
      <c r="A380" s="588">
        <v>56</v>
      </c>
      <c r="B380" s="585"/>
      <c r="C380" s="621"/>
      <c r="D380" s="602"/>
      <c r="E380" s="602"/>
      <c r="F380" s="604"/>
      <c r="G380" s="604"/>
      <c r="H380" s="604"/>
      <c r="I380" s="602"/>
      <c r="J380" s="602">
        <f t="shared" si="10"/>
        <v>0</v>
      </c>
    </row>
    <row r="381" spans="1:10" ht="15.75">
      <c r="A381" s="589">
        <v>57</v>
      </c>
      <c r="B381" s="585"/>
      <c r="C381" s="621"/>
      <c r="D381" s="602"/>
      <c r="E381" s="602"/>
      <c r="F381" s="604"/>
      <c r="G381" s="604"/>
      <c r="H381" s="604"/>
      <c r="I381" s="602"/>
      <c r="J381" s="602">
        <f t="shared" si="10"/>
        <v>0</v>
      </c>
    </row>
    <row r="382" spans="1:10" ht="15.75">
      <c r="A382" s="588">
        <v>58</v>
      </c>
      <c r="B382" s="585"/>
      <c r="C382" s="621"/>
      <c r="D382" s="602"/>
      <c r="E382" s="602"/>
      <c r="F382" s="604"/>
      <c r="G382" s="604"/>
      <c r="H382" s="604"/>
      <c r="I382" s="602"/>
      <c r="J382" s="602">
        <f t="shared" si="10"/>
        <v>0</v>
      </c>
    </row>
    <row r="383" spans="1:10" ht="15.75">
      <c r="A383" s="589">
        <v>59</v>
      </c>
      <c r="B383" s="585"/>
      <c r="C383" s="621"/>
      <c r="D383" s="602"/>
      <c r="E383" s="602"/>
      <c r="F383" s="604"/>
      <c r="G383" s="604"/>
      <c r="H383" s="604"/>
      <c r="I383" s="602"/>
      <c r="J383" s="602">
        <f t="shared" si="10"/>
        <v>0</v>
      </c>
    </row>
    <row r="384" spans="1:10" ht="15.75">
      <c r="A384" s="588">
        <v>60</v>
      </c>
      <c r="B384" s="585"/>
      <c r="C384" s="621"/>
      <c r="D384" s="602"/>
      <c r="E384" s="602"/>
      <c r="F384" s="604"/>
      <c r="G384" s="604"/>
      <c r="H384" s="604"/>
      <c r="I384" s="602"/>
      <c r="J384" s="602">
        <f t="shared" si="10"/>
        <v>0</v>
      </c>
    </row>
    <row r="385" spans="1:10" ht="15.75">
      <c r="A385" s="589">
        <v>61</v>
      </c>
      <c r="B385" s="585"/>
      <c r="C385" s="621"/>
      <c r="D385" s="602"/>
      <c r="E385" s="602"/>
      <c r="F385" s="604"/>
      <c r="G385" s="604"/>
      <c r="H385" s="604"/>
      <c r="I385" s="602"/>
      <c r="J385" s="602">
        <f t="shared" si="10"/>
        <v>0</v>
      </c>
    </row>
    <row r="386" spans="1:10" ht="15.75">
      <c r="A386" s="588">
        <v>62</v>
      </c>
      <c r="B386" s="585"/>
      <c r="C386" s="621"/>
      <c r="D386" s="602"/>
      <c r="E386" s="602"/>
      <c r="F386" s="604"/>
      <c r="G386" s="604"/>
      <c r="H386" s="604"/>
      <c r="I386" s="602"/>
      <c r="J386" s="602">
        <f t="shared" si="10"/>
        <v>0</v>
      </c>
    </row>
    <row r="387" spans="1:10" ht="15.75">
      <c r="A387" s="589">
        <v>63</v>
      </c>
      <c r="B387" s="585"/>
      <c r="C387" s="621"/>
      <c r="D387" s="602"/>
      <c r="E387" s="602"/>
      <c r="F387" s="604"/>
      <c r="G387" s="604"/>
      <c r="H387" s="604"/>
      <c r="I387" s="602"/>
      <c r="J387" s="602">
        <f t="shared" si="10"/>
        <v>0</v>
      </c>
    </row>
    <row r="388" spans="1:10" ht="15.75">
      <c r="A388" s="588">
        <v>64</v>
      </c>
      <c r="B388" s="585"/>
      <c r="C388" s="621"/>
      <c r="D388" s="602"/>
      <c r="E388" s="602"/>
      <c r="F388" s="603"/>
      <c r="G388" s="604"/>
      <c r="H388" s="604"/>
      <c r="I388" s="602"/>
      <c r="J388" s="602">
        <f t="shared" si="10"/>
        <v>0</v>
      </c>
    </row>
    <row r="389" spans="1:10" ht="15.75">
      <c r="A389" s="589">
        <v>65</v>
      </c>
      <c r="B389" s="585"/>
      <c r="C389" s="621"/>
      <c r="D389" s="602"/>
      <c r="E389" s="602"/>
      <c r="F389" s="603"/>
      <c r="G389" s="604"/>
      <c r="H389" s="604"/>
      <c r="I389" s="602"/>
      <c r="J389" s="602">
        <f t="shared" si="10"/>
        <v>0</v>
      </c>
    </row>
    <row r="390" spans="1:10" ht="15.75">
      <c r="A390" s="588">
        <v>68</v>
      </c>
      <c r="B390" s="585"/>
      <c r="C390" s="621"/>
      <c r="D390" s="602"/>
      <c r="E390" s="602"/>
      <c r="F390" s="603"/>
      <c r="G390" s="604"/>
      <c r="H390" s="604"/>
      <c r="I390" s="602"/>
      <c r="J390" s="602">
        <f aca="true" t="shared" si="11" ref="J390:J432">SUM(D390:I390)</f>
        <v>0</v>
      </c>
    </row>
    <row r="391" spans="1:10" ht="15.75">
      <c r="A391" s="589">
        <v>69</v>
      </c>
      <c r="B391" s="585"/>
      <c r="C391" s="621"/>
      <c r="D391" s="602"/>
      <c r="E391" s="602"/>
      <c r="F391" s="603"/>
      <c r="G391" s="604"/>
      <c r="H391" s="604"/>
      <c r="I391" s="602"/>
      <c r="J391" s="602">
        <f t="shared" si="11"/>
        <v>0</v>
      </c>
    </row>
    <row r="392" spans="1:10" ht="15.75">
      <c r="A392" s="588">
        <v>70</v>
      </c>
      <c r="B392" s="585"/>
      <c r="C392" s="621"/>
      <c r="D392" s="602"/>
      <c r="E392" s="602"/>
      <c r="F392" s="604"/>
      <c r="G392" s="604"/>
      <c r="H392" s="604"/>
      <c r="I392" s="602"/>
      <c r="J392" s="602">
        <f t="shared" si="11"/>
        <v>0</v>
      </c>
    </row>
    <row r="393" spans="1:10" ht="15.75">
      <c r="A393" s="589">
        <v>71</v>
      </c>
      <c r="B393" s="585"/>
      <c r="C393" s="621"/>
      <c r="D393" s="602"/>
      <c r="E393" s="602"/>
      <c r="F393" s="603"/>
      <c r="G393" s="604"/>
      <c r="H393" s="604"/>
      <c r="I393" s="602"/>
      <c r="J393" s="602">
        <f t="shared" si="11"/>
        <v>0</v>
      </c>
    </row>
    <row r="394" spans="1:10" ht="15.75">
      <c r="A394" s="588">
        <v>72</v>
      </c>
      <c r="B394" s="585"/>
      <c r="C394" s="621"/>
      <c r="D394" s="602"/>
      <c r="E394" s="602"/>
      <c r="F394" s="604"/>
      <c r="G394" s="604"/>
      <c r="H394" s="604"/>
      <c r="I394" s="602"/>
      <c r="J394" s="602">
        <f t="shared" si="11"/>
        <v>0</v>
      </c>
    </row>
    <row r="395" spans="1:10" ht="15.75">
      <c r="A395" s="589">
        <v>74</v>
      </c>
      <c r="B395" s="585"/>
      <c r="C395" s="621"/>
      <c r="D395" s="602"/>
      <c r="E395" s="602"/>
      <c r="F395" s="604"/>
      <c r="G395" s="604"/>
      <c r="H395" s="604"/>
      <c r="I395" s="602"/>
      <c r="J395" s="602">
        <f t="shared" si="11"/>
        <v>0</v>
      </c>
    </row>
    <row r="396" spans="1:10" ht="15.75">
      <c r="A396" s="588">
        <v>75</v>
      </c>
      <c r="B396" s="585"/>
      <c r="C396" s="621"/>
      <c r="D396" s="602"/>
      <c r="E396" s="602"/>
      <c r="F396" s="604"/>
      <c r="G396" s="604"/>
      <c r="H396" s="604"/>
      <c r="I396" s="602"/>
      <c r="J396" s="602">
        <f t="shared" si="11"/>
        <v>0</v>
      </c>
    </row>
    <row r="397" spans="1:10" ht="15.75">
      <c r="A397" s="589">
        <v>76</v>
      </c>
      <c r="B397" s="585"/>
      <c r="C397" s="621"/>
      <c r="D397" s="602"/>
      <c r="E397" s="602"/>
      <c r="F397" s="604"/>
      <c r="G397" s="604"/>
      <c r="H397" s="604"/>
      <c r="I397" s="602"/>
      <c r="J397" s="602">
        <f t="shared" si="11"/>
        <v>0</v>
      </c>
    </row>
    <row r="398" spans="1:10" ht="15.75">
      <c r="A398" s="588">
        <v>77</v>
      </c>
      <c r="B398" s="585"/>
      <c r="C398" s="621"/>
      <c r="D398" s="602"/>
      <c r="E398" s="602"/>
      <c r="F398" s="604"/>
      <c r="G398" s="604"/>
      <c r="H398" s="604"/>
      <c r="I398" s="602"/>
      <c r="J398" s="602">
        <f t="shared" si="11"/>
        <v>0</v>
      </c>
    </row>
    <row r="399" spans="1:10" ht="15.75">
      <c r="A399" s="589">
        <v>78</v>
      </c>
      <c r="B399" s="585"/>
      <c r="C399" s="621"/>
      <c r="D399" s="602"/>
      <c r="E399" s="602"/>
      <c r="F399" s="604"/>
      <c r="G399" s="604"/>
      <c r="H399" s="604"/>
      <c r="I399" s="602"/>
      <c r="J399" s="602">
        <f t="shared" si="11"/>
        <v>0</v>
      </c>
    </row>
    <row r="400" spans="1:10" ht="15.75">
      <c r="A400" s="588">
        <v>79</v>
      </c>
      <c r="B400" s="585"/>
      <c r="C400" s="621"/>
      <c r="D400" s="602"/>
      <c r="E400" s="602"/>
      <c r="F400" s="604"/>
      <c r="G400" s="604"/>
      <c r="H400" s="604"/>
      <c r="I400" s="602"/>
      <c r="J400" s="602">
        <f t="shared" si="11"/>
        <v>0</v>
      </c>
    </row>
    <row r="401" spans="1:10" ht="15.75">
      <c r="A401" s="589">
        <v>81</v>
      </c>
      <c r="B401" s="585"/>
      <c r="C401" s="621"/>
      <c r="D401" s="602"/>
      <c r="E401" s="602"/>
      <c r="F401" s="604"/>
      <c r="G401" s="604"/>
      <c r="H401" s="604"/>
      <c r="I401" s="602"/>
      <c r="J401" s="602">
        <f t="shared" si="11"/>
        <v>0</v>
      </c>
    </row>
    <row r="402" spans="1:10" ht="15.75">
      <c r="A402" s="588">
        <v>82</v>
      </c>
      <c r="B402" s="585"/>
      <c r="C402" s="621"/>
      <c r="D402" s="602"/>
      <c r="E402" s="602"/>
      <c r="F402" s="604"/>
      <c r="G402" s="604"/>
      <c r="H402" s="604"/>
      <c r="I402" s="602"/>
      <c r="J402" s="602">
        <f t="shared" si="11"/>
        <v>0</v>
      </c>
    </row>
    <row r="403" spans="1:10" ht="15.75">
      <c r="A403" s="589">
        <v>83</v>
      </c>
      <c r="B403" s="585"/>
      <c r="C403" s="621"/>
      <c r="D403" s="602"/>
      <c r="E403" s="602"/>
      <c r="F403" s="604"/>
      <c r="G403" s="604"/>
      <c r="H403" s="604"/>
      <c r="I403" s="602"/>
      <c r="J403" s="602">
        <f t="shared" si="11"/>
        <v>0</v>
      </c>
    </row>
    <row r="404" spans="1:10" ht="15.75">
      <c r="A404" s="588">
        <v>84</v>
      </c>
      <c r="B404" s="585"/>
      <c r="C404" s="621"/>
      <c r="D404" s="602"/>
      <c r="E404" s="602"/>
      <c r="F404" s="604"/>
      <c r="G404" s="604"/>
      <c r="H404" s="604"/>
      <c r="I404" s="602"/>
      <c r="J404" s="602">
        <f t="shared" si="11"/>
        <v>0</v>
      </c>
    </row>
    <row r="405" spans="1:10" ht="15.75">
      <c r="A405" s="589">
        <v>85</v>
      </c>
      <c r="B405" s="585"/>
      <c r="C405" s="621"/>
      <c r="D405" s="602"/>
      <c r="E405" s="602"/>
      <c r="F405" s="604"/>
      <c r="G405" s="604"/>
      <c r="H405" s="604"/>
      <c r="I405" s="602"/>
      <c r="J405" s="602">
        <f t="shared" si="11"/>
        <v>0</v>
      </c>
    </row>
    <row r="406" spans="1:10" ht="15.75">
      <c r="A406" s="588">
        <v>87</v>
      </c>
      <c r="B406" s="585"/>
      <c r="C406" s="621"/>
      <c r="D406" s="602"/>
      <c r="E406" s="602"/>
      <c r="F406" s="604"/>
      <c r="G406" s="604"/>
      <c r="H406" s="604"/>
      <c r="I406" s="602"/>
      <c r="J406" s="602">
        <f t="shared" si="11"/>
        <v>0</v>
      </c>
    </row>
    <row r="407" spans="1:10" ht="15.75">
      <c r="A407" s="589">
        <v>88</v>
      </c>
      <c r="B407" s="585"/>
      <c r="C407" s="621"/>
      <c r="D407" s="602"/>
      <c r="E407" s="602"/>
      <c r="F407" s="604"/>
      <c r="G407" s="604"/>
      <c r="H407" s="604"/>
      <c r="I407" s="602"/>
      <c r="J407" s="602">
        <f t="shared" si="11"/>
        <v>0</v>
      </c>
    </row>
    <row r="408" spans="1:10" ht="15.75">
      <c r="A408" s="588">
        <v>89</v>
      </c>
      <c r="B408" s="585"/>
      <c r="C408" s="621"/>
      <c r="D408" s="602"/>
      <c r="E408" s="602"/>
      <c r="F408" s="603"/>
      <c r="G408" s="604"/>
      <c r="H408" s="604"/>
      <c r="I408" s="602"/>
      <c r="J408" s="602">
        <f t="shared" si="11"/>
        <v>0</v>
      </c>
    </row>
    <row r="409" spans="1:10" ht="15.75">
      <c r="A409" s="589">
        <v>90</v>
      </c>
      <c r="B409" s="585"/>
      <c r="C409" s="621"/>
      <c r="D409" s="602"/>
      <c r="E409" s="602"/>
      <c r="F409" s="604"/>
      <c r="G409" s="604"/>
      <c r="H409" s="604"/>
      <c r="I409" s="602"/>
      <c r="J409" s="602">
        <f t="shared" si="11"/>
        <v>0</v>
      </c>
    </row>
    <row r="410" spans="1:10" ht="15.75">
      <c r="A410" s="588">
        <v>91</v>
      </c>
      <c r="B410" s="585"/>
      <c r="C410" s="621"/>
      <c r="D410" s="602"/>
      <c r="E410" s="602"/>
      <c r="F410" s="604"/>
      <c r="G410" s="604"/>
      <c r="H410" s="604"/>
      <c r="I410" s="602"/>
      <c r="J410" s="602">
        <f t="shared" si="11"/>
        <v>0</v>
      </c>
    </row>
    <row r="411" spans="1:10" ht="15.75">
      <c r="A411" s="589">
        <v>93</v>
      </c>
      <c r="B411" s="585"/>
      <c r="C411" s="621"/>
      <c r="D411" s="602"/>
      <c r="E411" s="602"/>
      <c r="F411" s="604"/>
      <c r="G411" s="604"/>
      <c r="H411" s="604"/>
      <c r="I411" s="602"/>
      <c r="J411" s="602">
        <f t="shared" si="11"/>
        <v>0</v>
      </c>
    </row>
    <row r="412" spans="1:10" ht="15.75">
      <c r="A412" s="588">
        <v>94</v>
      </c>
      <c r="B412" s="585"/>
      <c r="C412" s="621"/>
      <c r="D412" s="602"/>
      <c r="E412" s="602"/>
      <c r="F412" s="604"/>
      <c r="G412" s="604"/>
      <c r="H412" s="604"/>
      <c r="I412" s="602"/>
      <c r="J412" s="602">
        <f t="shared" si="11"/>
        <v>0</v>
      </c>
    </row>
    <row r="413" spans="1:10" ht="15.75">
      <c r="A413" s="589">
        <v>95</v>
      </c>
      <c r="B413" s="585"/>
      <c r="C413" s="621"/>
      <c r="D413" s="602"/>
      <c r="E413" s="602"/>
      <c r="F413" s="604"/>
      <c r="G413" s="604"/>
      <c r="H413" s="604"/>
      <c r="I413" s="602"/>
      <c r="J413" s="602">
        <f t="shared" si="11"/>
        <v>0</v>
      </c>
    </row>
    <row r="414" spans="1:10" ht="15.75">
      <c r="A414" s="588">
        <v>96</v>
      </c>
      <c r="B414" s="585"/>
      <c r="C414" s="621"/>
      <c r="D414" s="602"/>
      <c r="E414" s="602"/>
      <c r="F414" s="604"/>
      <c r="G414" s="604"/>
      <c r="H414" s="604"/>
      <c r="I414" s="602"/>
      <c r="J414" s="602">
        <f t="shared" si="11"/>
        <v>0</v>
      </c>
    </row>
    <row r="415" spans="1:10" ht="15.75">
      <c r="A415" s="589">
        <v>97</v>
      </c>
      <c r="B415" s="585"/>
      <c r="C415" s="621"/>
      <c r="D415" s="602"/>
      <c r="E415" s="602"/>
      <c r="F415" s="604"/>
      <c r="G415" s="604"/>
      <c r="H415" s="604"/>
      <c r="I415" s="602"/>
      <c r="J415" s="602">
        <f t="shared" si="11"/>
        <v>0</v>
      </c>
    </row>
    <row r="416" spans="1:10" ht="15.75">
      <c r="A416" s="588">
        <v>98</v>
      </c>
      <c r="B416" s="585"/>
      <c r="C416" s="621"/>
      <c r="D416" s="602"/>
      <c r="E416" s="602"/>
      <c r="F416" s="604"/>
      <c r="G416" s="604"/>
      <c r="H416" s="604"/>
      <c r="I416" s="602"/>
      <c r="J416" s="602">
        <f t="shared" si="11"/>
        <v>0</v>
      </c>
    </row>
    <row r="417" spans="1:10" ht="15.75">
      <c r="A417" s="589">
        <v>99</v>
      </c>
      <c r="B417" s="585"/>
      <c r="C417" s="621"/>
      <c r="D417" s="602"/>
      <c r="E417" s="602"/>
      <c r="F417" s="604"/>
      <c r="G417" s="604"/>
      <c r="H417" s="604"/>
      <c r="I417" s="602"/>
      <c r="J417" s="602">
        <f t="shared" si="11"/>
        <v>0</v>
      </c>
    </row>
    <row r="418" spans="1:10" ht="15.75">
      <c r="A418" s="588">
        <v>100</v>
      </c>
      <c r="B418" s="585"/>
      <c r="C418" s="621"/>
      <c r="D418" s="602"/>
      <c r="E418" s="602"/>
      <c r="F418" s="604"/>
      <c r="G418" s="604"/>
      <c r="H418" s="604"/>
      <c r="I418" s="602"/>
      <c r="J418" s="602">
        <f t="shared" si="11"/>
        <v>0</v>
      </c>
    </row>
    <row r="419" spans="1:10" ht="15.75">
      <c r="A419" s="589">
        <v>101</v>
      </c>
      <c r="B419" s="585"/>
      <c r="C419" s="621"/>
      <c r="D419" s="602"/>
      <c r="E419" s="602"/>
      <c r="F419" s="604"/>
      <c r="G419" s="604"/>
      <c r="H419" s="604"/>
      <c r="I419" s="602"/>
      <c r="J419" s="602">
        <f t="shared" si="11"/>
        <v>0</v>
      </c>
    </row>
    <row r="420" spans="1:10" ht="15.75">
      <c r="A420" s="588">
        <v>102</v>
      </c>
      <c r="B420" s="585"/>
      <c r="C420" s="621"/>
      <c r="D420" s="602"/>
      <c r="E420" s="602"/>
      <c r="F420" s="604"/>
      <c r="G420" s="604"/>
      <c r="H420" s="604"/>
      <c r="I420" s="602"/>
      <c r="J420" s="602">
        <f t="shared" si="11"/>
        <v>0</v>
      </c>
    </row>
    <row r="421" spans="1:10" ht="15.75">
      <c r="A421" s="589">
        <v>103</v>
      </c>
      <c r="B421" s="585"/>
      <c r="C421" s="621"/>
      <c r="D421" s="602"/>
      <c r="E421" s="602"/>
      <c r="F421" s="604"/>
      <c r="G421" s="604"/>
      <c r="H421" s="604"/>
      <c r="I421" s="602"/>
      <c r="J421" s="602">
        <f t="shared" si="11"/>
        <v>0</v>
      </c>
    </row>
    <row r="422" spans="1:10" ht="15.75">
      <c r="A422" s="588">
        <v>104</v>
      </c>
      <c r="B422" s="585"/>
      <c r="C422" s="621"/>
      <c r="D422" s="602"/>
      <c r="E422" s="602"/>
      <c r="F422" s="604"/>
      <c r="G422" s="604"/>
      <c r="H422" s="604"/>
      <c r="I422" s="602"/>
      <c r="J422" s="602">
        <f t="shared" si="11"/>
        <v>0</v>
      </c>
    </row>
    <row r="423" spans="1:10" ht="15.75">
      <c r="A423" s="589">
        <v>105</v>
      </c>
      <c r="B423" s="585"/>
      <c r="C423" s="621"/>
      <c r="D423" s="602"/>
      <c r="E423" s="602"/>
      <c r="F423" s="604"/>
      <c r="G423" s="604"/>
      <c r="H423" s="604"/>
      <c r="I423" s="602"/>
      <c r="J423" s="602">
        <f t="shared" si="11"/>
        <v>0</v>
      </c>
    </row>
    <row r="424" spans="1:10" ht="15.75">
      <c r="A424" s="588">
        <v>106</v>
      </c>
      <c r="B424" s="585"/>
      <c r="C424" s="621"/>
      <c r="D424" s="602"/>
      <c r="E424" s="602"/>
      <c r="F424" s="604"/>
      <c r="G424" s="604"/>
      <c r="H424" s="604"/>
      <c r="I424" s="602"/>
      <c r="J424" s="602">
        <f t="shared" si="11"/>
        <v>0</v>
      </c>
    </row>
    <row r="425" spans="1:10" ht="15.75">
      <c r="A425" s="589">
        <v>107</v>
      </c>
      <c r="B425" s="585"/>
      <c r="C425" s="621"/>
      <c r="D425" s="602"/>
      <c r="E425" s="602"/>
      <c r="F425" s="604"/>
      <c r="G425" s="604"/>
      <c r="H425" s="604"/>
      <c r="I425" s="602"/>
      <c r="J425" s="602">
        <f t="shared" si="11"/>
        <v>0</v>
      </c>
    </row>
    <row r="426" spans="1:10" ht="15.75">
      <c r="A426" s="588">
        <v>108</v>
      </c>
      <c r="B426" s="585"/>
      <c r="C426" s="621"/>
      <c r="D426" s="602"/>
      <c r="E426" s="602"/>
      <c r="F426" s="604"/>
      <c r="G426" s="604"/>
      <c r="H426" s="604"/>
      <c r="I426" s="602"/>
      <c r="J426" s="602">
        <f t="shared" si="11"/>
        <v>0</v>
      </c>
    </row>
    <row r="427" spans="1:10" ht="15.75">
      <c r="A427" s="589">
        <v>109</v>
      </c>
      <c r="B427" s="585"/>
      <c r="C427" s="621"/>
      <c r="D427" s="602"/>
      <c r="E427" s="602"/>
      <c r="F427" s="604"/>
      <c r="G427" s="604"/>
      <c r="H427" s="604"/>
      <c r="I427" s="602"/>
      <c r="J427" s="602">
        <f t="shared" si="11"/>
        <v>0</v>
      </c>
    </row>
    <row r="428" spans="1:10" ht="15.75">
      <c r="A428" s="588">
        <v>110</v>
      </c>
      <c r="B428" s="585"/>
      <c r="C428" s="621"/>
      <c r="D428" s="602"/>
      <c r="E428" s="602"/>
      <c r="F428" s="604"/>
      <c r="G428" s="604"/>
      <c r="H428" s="604"/>
      <c r="I428" s="602"/>
      <c r="J428" s="602">
        <f t="shared" si="11"/>
        <v>0</v>
      </c>
    </row>
    <row r="429" spans="1:10" ht="15.75">
      <c r="A429" s="589">
        <v>111</v>
      </c>
      <c r="B429" s="585"/>
      <c r="C429" s="621"/>
      <c r="D429" s="602"/>
      <c r="E429" s="602"/>
      <c r="F429" s="603"/>
      <c r="G429" s="604"/>
      <c r="H429" s="604"/>
      <c r="I429" s="602"/>
      <c r="J429" s="602">
        <f t="shared" si="11"/>
        <v>0</v>
      </c>
    </row>
    <row r="430" spans="1:10" ht="15.75">
      <c r="A430" s="588">
        <v>112</v>
      </c>
      <c r="B430" s="585"/>
      <c r="C430" s="621"/>
      <c r="D430" s="602"/>
      <c r="E430" s="602"/>
      <c r="F430" s="603"/>
      <c r="G430" s="604"/>
      <c r="H430" s="604"/>
      <c r="I430" s="602"/>
      <c r="J430" s="602">
        <f t="shared" si="11"/>
        <v>0</v>
      </c>
    </row>
    <row r="431" spans="1:10" ht="15.75">
      <c r="A431" s="589">
        <v>113</v>
      </c>
      <c r="B431" s="585"/>
      <c r="C431" s="621"/>
      <c r="D431" s="602"/>
      <c r="E431" s="602"/>
      <c r="F431" s="603"/>
      <c r="G431" s="604"/>
      <c r="H431" s="604"/>
      <c r="I431" s="602"/>
      <c r="J431" s="602">
        <f t="shared" si="11"/>
        <v>0</v>
      </c>
    </row>
    <row r="432" spans="1:10" ht="15.75">
      <c r="A432" s="588">
        <v>114</v>
      </c>
      <c r="B432" s="585"/>
      <c r="C432" s="621"/>
      <c r="D432" s="602"/>
      <c r="E432" s="602"/>
      <c r="F432" s="603"/>
      <c r="G432" s="604"/>
      <c r="H432" s="604"/>
      <c r="I432" s="602"/>
      <c r="J432" s="602">
        <f t="shared" si="11"/>
        <v>0</v>
      </c>
    </row>
    <row r="433" spans="1:10" ht="15.75">
      <c r="A433" s="589">
        <v>115</v>
      </c>
      <c r="B433" s="582"/>
      <c r="C433" s="620"/>
      <c r="D433" s="602"/>
      <c r="E433" s="602"/>
      <c r="F433" s="604"/>
      <c r="G433" s="604"/>
      <c r="H433" s="604"/>
      <c r="I433" s="602"/>
      <c r="J433" s="602">
        <f>SUM(D433:I433)</f>
        <v>0</v>
      </c>
    </row>
    <row r="434" spans="1:10" ht="15.75">
      <c r="A434" s="588">
        <v>116</v>
      </c>
      <c r="B434" s="582"/>
      <c r="C434" s="620"/>
      <c r="D434" s="602"/>
      <c r="E434" s="602"/>
      <c r="F434" s="604"/>
      <c r="G434" s="604"/>
      <c r="H434" s="604"/>
      <c r="I434" s="602"/>
      <c r="J434" s="602">
        <f>SUM(D434:I434)</f>
        <v>0</v>
      </c>
    </row>
    <row r="435" spans="1:10" ht="15.75">
      <c r="A435" s="589">
        <v>117</v>
      </c>
      <c r="B435" s="582"/>
      <c r="C435" s="620"/>
      <c r="D435" s="602"/>
      <c r="E435" s="602"/>
      <c r="F435" s="604"/>
      <c r="G435" s="604"/>
      <c r="H435" s="604"/>
      <c r="I435" s="602"/>
      <c r="J435" s="602">
        <f>SUM(D435:I435)</f>
        <v>0</v>
      </c>
    </row>
    <row r="436" spans="1:10" ht="15.75">
      <c r="A436" s="596">
        <v>118</v>
      </c>
      <c r="B436" s="593"/>
      <c r="C436" s="622"/>
      <c r="D436" s="606"/>
      <c r="E436" s="606"/>
      <c r="F436" s="607"/>
      <c r="G436" s="607"/>
      <c r="H436" s="607"/>
      <c r="I436" s="606"/>
      <c r="J436" s="606">
        <f>SUM(D436:I436)</f>
        <v>0</v>
      </c>
    </row>
    <row r="437" spans="1:10" ht="15.75">
      <c r="A437" s="594" t="s">
        <v>306</v>
      </c>
      <c r="B437" s="595" t="s">
        <v>307</v>
      </c>
      <c r="C437" s="600">
        <f>SUM(C438:C509)</f>
        <v>0</v>
      </c>
      <c r="D437" s="614">
        <f>SUM(D438:D509)</f>
        <v>0</v>
      </c>
      <c r="E437" s="614">
        <f aca="true" t="shared" si="12" ref="E437:J437">SUM(E438:E509)</f>
        <v>0</v>
      </c>
      <c r="F437" s="614">
        <f t="shared" si="12"/>
        <v>0</v>
      </c>
      <c r="G437" s="614">
        <f t="shared" si="12"/>
        <v>0</v>
      </c>
      <c r="H437" s="614">
        <f t="shared" si="12"/>
        <v>0</v>
      </c>
      <c r="I437" s="614">
        <f t="shared" si="12"/>
        <v>0</v>
      </c>
      <c r="J437" s="614">
        <f t="shared" si="12"/>
        <v>0</v>
      </c>
    </row>
    <row r="438" spans="1:10" ht="15.75">
      <c r="A438" s="598">
        <v>1</v>
      </c>
      <c r="B438" s="599"/>
      <c r="C438" s="626"/>
      <c r="D438" s="609"/>
      <c r="E438" s="609"/>
      <c r="F438" s="610"/>
      <c r="G438" s="610"/>
      <c r="H438" s="610"/>
      <c r="I438" s="609"/>
      <c r="J438" s="611">
        <f>SUM(D438:I438)</f>
        <v>0</v>
      </c>
    </row>
    <row r="439" spans="1:10" ht="15.75">
      <c r="A439" s="586">
        <v>2</v>
      </c>
      <c r="B439" s="582"/>
      <c r="C439" s="620"/>
      <c r="D439" s="602"/>
      <c r="E439" s="602"/>
      <c r="F439" s="604"/>
      <c r="G439" s="604"/>
      <c r="H439" s="604"/>
      <c r="I439" s="602"/>
      <c r="J439" s="605">
        <f aca="true" t="shared" si="13" ref="J439:J509">SUM(D439:I439)</f>
        <v>0</v>
      </c>
    </row>
    <row r="440" spans="1:10" ht="15.75">
      <c r="A440" s="586">
        <v>3</v>
      </c>
      <c r="B440" s="582"/>
      <c r="C440" s="620"/>
      <c r="D440" s="602"/>
      <c r="E440" s="602"/>
      <c r="F440" s="604"/>
      <c r="G440" s="604"/>
      <c r="H440" s="604"/>
      <c r="I440" s="602"/>
      <c r="J440" s="605">
        <f t="shared" si="13"/>
        <v>0</v>
      </c>
    </row>
    <row r="441" spans="1:10" ht="15.75">
      <c r="A441" s="586">
        <v>4</v>
      </c>
      <c r="B441" s="582"/>
      <c r="C441" s="620"/>
      <c r="D441" s="602"/>
      <c r="E441" s="602"/>
      <c r="F441" s="604"/>
      <c r="G441" s="604"/>
      <c r="H441" s="604"/>
      <c r="I441" s="602"/>
      <c r="J441" s="605">
        <f t="shared" si="13"/>
        <v>0</v>
      </c>
    </row>
    <row r="442" spans="1:10" ht="15.75">
      <c r="A442" s="586">
        <v>5</v>
      </c>
      <c r="B442" s="582"/>
      <c r="C442" s="620"/>
      <c r="D442" s="602"/>
      <c r="E442" s="602"/>
      <c r="F442" s="604"/>
      <c r="G442" s="604"/>
      <c r="H442" s="604"/>
      <c r="I442" s="602"/>
      <c r="J442" s="605">
        <f t="shared" si="13"/>
        <v>0</v>
      </c>
    </row>
    <row r="443" spans="1:10" ht="15.75">
      <c r="A443" s="586">
        <v>6</v>
      </c>
      <c r="B443" s="582"/>
      <c r="C443" s="620"/>
      <c r="D443" s="602"/>
      <c r="E443" s="602"/>
      <c r="F443" s="604"/>
      <c r="G443" s="604"/>
      <c r="H443" s="604"/>
      <c r="I443" s="602"/>
      <c r="J443" s="605">
        <f t="shared" si="13"/>
        <v>0</v>
      </c>
    </row>
    <row r="444" spans="1:10" ht="15.75">
      <c r="A444" s="586">
        <v>7</v>
      </c>
      <c r="B444" s="582"/>
      <c r="C444" s="620"/>
      <c r="D444" s="602"/>
      <c r="E444" s="602"/>
      <c r="F444" s="604"/>
      <c r="G444" s="604"/>
      <c r="H444" s="604"/>
      <c r="I444" s="602"/>
      <c r="J444" s="605">
        <f t="shared" si="13"/>
        <v>0</v>
      </c>
    </row>
    <row r="445" spans="1:10" ht="15.75">
      <c r="A445" s="586">
        <v>8</v>
      </c>
      <c r="B445" s="582"/>
      <c r="C445" s="620"/>
      <c r="D445" s="602"/>
      <c r="E445" s="602"/>
      <c r="F445" s="604"/>
      <c r="G445" s="604"/>
      <c r="H445" s="604"/>
      <c r="I445" s="602"/>
      <c r="J445" s="605">
        <f t="shared" si="13"/>
        <v>0</v>
      </c>
    </row>
    <row r="446" spans="1:10" ht="15.75">
      <c r="A446" s="586">
        <v>9</v>
      </c>
      <c r="B446" s="582"/>
      <c r="C446" s="620"/>
      <c r="D446" s="602"/>
      <c r="E446" s="602"/>
      <c r="F446" s="604"/>
      <c r="G446" s="604"/>
      <c r="H446" s="604"/>
      <c r="I446" s="602"/>
      <c r="J446" s="605">
        <f t="shared" si="13"/>
        <v>0</v>
      </c>
    </row>
    <row r="447" spans="1:10" ht="15.75">
      <c r="A447" s="586">
        <v>10</v>
      </c>
      <c r="B447" s="582"/>
      <c r="C447" s="620"/>
      <c r="D447" s="602"/>
      <c r="E447" s="602"/>
      <c r="F447" s="604"/>
      <c r="G447" s="604"/>
      <c r="H447" s="604"/>
      <c r="I447" s="602"/>
      <c r="J447" s="605">
        <f t="shared" si="13"/>
        <v>0</v>
      </c>
    </row>
    <row r="448" spans="1:10" ht="15.75">
      <c r="A448" s="586">
        <v>11</v>
      </c>
      <c r="B448" s="582"/>
      <c r="C448" s="620"/>
      <c r="D448" s="602"/>
      <c r="E448" s="602"/>
      <c r="F448" s="604"/>
      <c r="G448" s="604"/>
      <c r="H448" s="604"/>
      <c r="I448" s="602"/>
      <c r="J448" s="605">
        <f t="shared" si="13"/>
        <v>0</v>
      </c>
    </row>
    <row r="449" spans="1:10" ht="15.75">
      <c r="A449" s="586">
        <v>12</v>
      </c>
      <c r="B449" s="582"/>
      <c r="C449" s="620"/>
      <c r="D449" s="602"/>
      <c r="E449" s="602"/>
      <c r="F449" s="604"/>
      <c r="G449" s="604"/>
      <c r="H449" s="604"/>
      <c r="I449" s="602"/>
      <c r="J449" s="605">
        <f t="shared" si="13"/>
        <v>0</v>
      </c>
    </row>
    <row r="450" spans="1:10" ht="15.75">
      <c r="A450" s="586">
        <v>13</v>
      </c>
      <c r="B450" s="582"/>
      <c r="C450" s="620"/>
      <c r="D450" s="602"/>
      <c r="E450" s="602"/>
      <c r="F450" s="604"/>
      <c r="G450" s="604"/>
      <c r="H450" s="604"/>
      <c r="I450" s="602"/>
      <c r="J450" s="605">
        <f t="shared" si="13"/>
        <v>0</v>
      </c>
    </row>
    <row r="451" spans="1:10" ht="15.75">
      <c r="A451" s="586">
        <v>14</v>
      </c>
      <c r="B451" s="582"/>
      <c r="C451" s="620"/>
      <c r="D451" s="602"/>
      <c r="E451" s="602"/>
      <c r="F451" s="604"/>
      <c r="G451" s="604"/>
      <c r="H451" s="604"/>
      <c r="I451" s="602"/>
      <c r="J451" s="605">
        <f t="shared" si="13"/>
        <v>0</v>
      </c>
    </row>
    <row r="452" spans="1:10" ht="15.75">
      <c r="A452" s="586">
        <v>15</v>
      </c>
      <c r="B452" s="582"/>
      <c r="C452" s="620"/>
      <c r="D452" s="602"/>
      <c r="E452" s="602"/>
      <c r="F452" s="604"/>
      <c r="G452" s="604"/>
      <c r="H452" s="604"/>
      <c r="I452" s="602"/>
      <c r="J452" s="605">
        <f t="shared" si="13"/>
        <v>0</v>
      </c>
    </row>
    <row r="453" spans="1:10" ht="15.75">
      <c r="A453" s="586">
        <v>16</v>
      </c>
      <c r="B453" s="582"/>
      <c r="C453" s="620"/>
      <c r="D453" s="602"/>
      <c r="E453" s="602"/>
      <c r="F453" s="604"/>
      <c r="G453" s="604"/>
      <c r="H453" s="604"/>
      <c r="I453" s="602"/>
      <c r="J453" s="605">
        <f t="shared" si="13"/>
        <v>0</v>
      </c>
    </row>
    <row r="454" spans="1:10" ht="15.75">
      <c r="A454" s="586">
        <v>17</v>
      </c>
      <c r="B454" s="582"/>
      <c r="C454" s="620"/>
      <c r="D454" s="602"/>
      <c r="E454" s="602"/>
      <c r="F454" s="604"/>
      <c r="G454" s="604"/>
      <c r="H454" s="604"/>
      <c r="I454" s="602"/>
      <c r="J454" s="605">
        <f t="shared" si="13"/>
        <v>0</v>
      </c>
    </row>
    <row r="455" spans="1:10" ht="15.75">
      <c r="A455" s="586">
        <v>18</v>
      </c>
      <c r="B455" s="582"/>
      <c r="C455" s="620"/>
      <c r="D455" s="602"/>
      <c r="E455" s="602"/>
      <c r="F455" s="604"/>
      <c r="G455" s="604"/>
      <c r="H455" s="604"/>
      <c r="I455" s="602"/>
      <c r="J455" s="605">
        <f t="shared" si="13"/>
        <v>0</v>
      </c>
    </row>
    <row r="456" spans="1:10" ht="15.75">
      <c r="A456" s="586">
        <v>19</v>
      </c>
      <c r="B456" s="582"/>
      <c r="C456" s="620"/>
      <c r="D456" s="602"/>
      <c r="E456" s="602"/>
      <c r="F456" s="604"/>
      <c r="G456" s="604"/>
      <c r="H456" s="604"/>
      <c r="I456" s="602"/>
      <c r="J456" s="605">
        <f t="shared" si="13"/>
        <v>0</v>
      </c>
    </row>
    <row r="457" spans="1:10" ht="15.75">
      <c r="A457" s="586">
        <v>20</v>
      </c>
      <c r="B457" s="582"/>
      <c r="C457" s="620"/>
      <c r="D457" s="602"/>
      <c r="E457" s="602"/>
      <c r="F457" s="604"/>
      <c r="G457" s="604"/>
      <c r="H457" s="604"/>
      <c r="I457" s="602"/>
      <c r="J457" s="605">
        <f t="shared" si="13"/>
        <v>0</v>
      </c>
    </row>
    <row r="458" spans="1:10" ht="15.75">
      <c r="A458" s="586">
        <v>21</v>
      </c>
      <c r="B458" s="582"/>
      <c r="C458" s="620"/>
      <c r="D458" s="602"/>
      <c r="E458" s="602"/>
      <c r="F458" s="604"/>
      <c r="G458" s="604"/>
      <c r="H458" s="604"/>
      <c r="I458" s="602"/>
      <c r="J458" s="605">
        <f t="shared" si="13"/>
        <v>0</v>
      </c>
    </row>
    <row r="459" spans="1:10" ht="15.75">
      <c r="A459" s="586">
        <v>22</v>
      </c>
      <c r="B459" s="582"/>
      <c r="C459" s="620"/>
      <c r="D459" s="602"/>
      <c r="E459" s="602"/>
      <c r="F459" s="604"/>
      <c r="G459" s="604"/>
      <c r="H459" s="604"/>
      <c r="I459" s="602"/>
      <c r="J459" s="605">
        <f t="shared" si="13"/>
        <v>0</v>
      </c>
    </row>
    <row r="460" spans="1:10" ht="15.75">
      <c r="A460" s="586">
        <v>23</v>
      </c>
      <c r="B460" s="582"/>
      <c r="C460" s="620"/>
      <c r="D460" s="602"/>
      <c r="E460" s="602"/>
      <c r="F460" s="604"/>
      <c r="G460" s="604"/>
      <c r="H460" s="604"/>
      <c r="I460" s="602"/>
      <c r="J460" s="605">
        <f t="shared" si="13"/>
        <v>0</v>
      </c>
    </row>
    <row r="461" spans="1:10" ht="15.75">
      <c r="A461" s="586">
        <v>24</v>
      </c>
      <c r="B461" s="582"/>
      <c r="C461" s="620"/>
      <c r="D461" s="602"/>
      <c r="E461" s="602"/>
      <c r="F461" s="604"/>
      <c r="G461" s="604"/>
      <c r="H461" s="604"/>
      <c r="I461" s="602"/>
      <c r="J461" s="605">
        <f t="shared" si="13"/>
        <v>0</v>
      </c>
    </row>
    <row r="462" spans="1:10" ht="15.75">
      <c r="A462" s="586">
        <v>25</v>
      </c>
      <c r="B462" s="582"/>
      <c r="C462" s="620"/>
      <c r="D462" s="602"/>
      <c r="E462" s="602"/>
      <c r="F462" s="604"/>
      <c r="G462" s="604"/>
      <c r="H462" s="604"/>
      <c r="I462" s="602"/>
      <c r="J462" s="605">
        <f t="shared" si="13"/>
        <v>0</v>
      </c>
    </row>
    <row r="463" spans="1:10" ht="15.75">
      <c r="A463" s="586">
        <v>26</v>
      </c>
      <c r="B463" s="582"/>
      <c r="C463" s="620"/>
      <c r="D463" s="602"/>
      <c r="E463" s="602"/>
      <c r="F463" s="604"/>
      <c r="G463" s="604"/>
      <c r="H463" s="604"/>
      <c r="I463" s="602"/>
      <c r="J463" s="605">
        <f t="shared" si="13"/>
        <v>0</v>
      </c>
    </row>
    <row r="464" spans="1:10" ht="15.75">
      <c r="A464" s="586">
        <v>27</v>
      </c>
      <c r="B464" s="582"/>
      <c r="C464" s="620"/>
      <c r="D464" s="602"/>
      <c r="E464" s="602"/>
      <c r="F464" s="604"/>
      <c r="G464" s="604"/>
      <c r="H464" s="604"/>
      <c r="I464" s="602"/>
      <c r="J464" s="605">
        <f t="shared" si="13"/>
        <v>0</v>
      </c>
    </row>
    <row r="465" spans="1:10" ht="15.75">
      <c r="A465" s="586">
        <v>28</v>
      </c>
      <c r="B465" s="582"/>
      <c r="C465" s="620"/>
      <c r="D465" s="602"/>
      <c r="E465" s="602"/>
      <c r="F465" s="604"/>
      <c r="G465" s="604"/>
      <c r="H465" s="604"/>
      <c r="I465" s="602"/>
      <c r="J465" s="605">
        <f t="shared" si="13"/>
        <v>0</v>
      </c>
    </row>
    <row r="466" spans="1:10" ht="15.75">
      <c r="A466" s="586">
        <v>29</v>
      </c>
      <c r="B466" s="582"/>
      <c r="C466" s="620"/>
      <c r="D466" s="602"/>
      <c r="E466" s="602"/>
      <c r="F466" s="604"/>
      <c r="G466" s="604"/>
      <c r="H466" s="604"/>
      <c r="I466" s="602"/>
      <c r="J466" s="605">
        <f t="shared" si="13"/>
        <v>0</v>
      </c>
    </row>
    <row r="467" spans="1:10" ht="15.75">
      <c r="A467" s="586">
        <v>30</v>
      </c>
      <c r="B467" s="582"/>
      <c r="C467" s="620"/>
      <c r="D467" s="602"/>
      <c r="E467" s="602"/>
      <c r="F467" s="604"/>
      <c r="G467" s="604"/>
      <c r="H467" s="604"/>
      <c r="I467" s="602"/>
      <c r="J467" s="605">
        <f t="shared" si="13"/>
        <v>0</v>
      </c>
    </row>
    <row r="468" spans="1:10" ht="15.75">
      <c r="A468" s="586">
        <v>31</v>
      </c>
      <c r="B468" s="582"/>
      <c r="C468" s="620"/>
      <c r="D468" s="602"/>
      <c r="E468" s="602"/>
      <c r="F468" s="604"/>
      <c r="G468" s="604"/>
      <c r="H468" s="604"/>
      <c r="I468" s="602"/>
      <c r="J468" s="605">
        <f t="shared" si="13"/>
        <v>0</v>
      </c>
    </row>
    <row r="469" spans="1:10" ht="15.75">
      <c r="A469" s="586">
        <v>32</v>
      </c>
      <c r="B469" s="582"/>
      <c r="C469" s="620"/>
      <c r="D469" s="602"/>
      <c r="E469" s="602"/>
      <c r="F469" s="604"/>
      <c r="G469" s="604"/>
      <c r="H469" s="604"/>
      <c r="I469" s="602"/>
      <c r="J469" s="605">
        <f t="shared" si="13"/>
        <v>0</v>
      </c>
    </row>
    <row r="470" spans="1:10" ht="15.75">
      <c r="A470" s="586">
        <v>33</v>
      </c>
      <c r="B470" s="582"/>
      <c r="C470" s="620"/>
      <c r="D470" s="602"/>
      <c r="E470" s="602"/>
      <c r="F470" s="604"/>
      <c r="G470" s="604"/>
      <c r="H470" s="604"/>
      <c r="I470" s="602"/>
      <c r="J470" s="605">
        <f t="shared" si="13"/>
        <v>0</v>
      </c>
    </row>
    <row r="471" spans="1:10" ht="15.75">
      <c r="A471" s="586">
        <v>34</v>
      </c>
      <c r="B471" s="582"/>
      <c r="C471" s="620"/>
      <c r="D471" s="602"/>
      <c r="E471" s="602"/>
      <c r="F471" s="604"/>
      <c r="G471" s="604"/>
      <c r="H471" s="604"/>
      <c r="I471" s="602"/>
      <c r="J471" s="605">
        <f t="shared" si="13"/>
        <v>0</v>
      </c>
    </row>
    <row r="472" spans="1:10" ht="15.75">
      <c r="A472" s="586">
        <v>35</v>
      </c>
      <c r="B472" s="582"/>
      <c r="C472" s="620"/>
      <c r="D472" s="602"/>
      <c r="E472" s="602"/>
      <c r="F472" s="604"/>
      <c r="G472" s="604"/>
      <c r="H472" s="604"/>
      <c r="I472" s="602"/>
      <c r="J472" s="605">
        <f t="shared" si="13"/>
        <v>0</v>
      </c>
    </row>
    <row r="473" spans="1:10" ht="15.75">
      <c r="A473" s="586">
        <v>36</v>
      </c>
      <c r="B473" s="582"/>
      <c r="C473" s="620"/>
      <c r="D473" s="602"/>
      <c r="E473" s="602"/>
      <c r="F473" s="604"/>
      <c r="G473" s="604"/>
      <c r="H473" s="604"/>
      <c r="I473" s="602"/>
      <c r="J473" s="605">
        <f t="shared" si="13"/>
        <v>0</v>
      </c>
    </row>
    <row r="474" spans="1:10" ht="15.75">
      <c r="A474" s="586">
        <v>37</v>
      </c>
      <c r="B474" s="582"/>
      <c r="C474" s="620"/>
      <c r="D474" s="602"/>
      <c r="E474" s="602"/>
      <c r="F474" s="604"/>
      <c r="G474" s="604"/>
      <c r="H474" s="604"/>
      <c r="I474" s="602"/>
      <c r="J474" s="605">
        <f t="shared" si="13"/>
        <v>0</v>
      </c>
    </row>
    <row r="475" spans="1:10" ht="15.75">
      <c r="A475" s="586">
        <v>38</v>
      </c>
      <c r="B475" s="582"/>
      <c r="C475" s="620"/>
      <c r="D475" s="602"/>
      <c r="E475" s="602"/>
      <c r="F475" s="604"/>
      <c r="G475" s="604"/>
      <c r="H475" s="604"/>
      <c r="I475" s="602"/>
      <c r="J475" s="605">
        <f t="shared" si="13"/>
        <v>0</v>
      </c>
    </row>
    <row r="476" spans="1:10" ht="15.75">
      <c r="A476" s="586">
        <v>39</v>
      </c>
      <c r="B476" s="582"/>
      <c r="C476" s="620"/>
      <c r="D476" s="602"/>
      <c r="E476" s="602"/>
      <c r="F476" s="604"/>
      <c r="G476" s="604"/>
      <c r="H476" s="604"/>
      <c r="I476" s="602"/>
      <c r="J476" s="605">
        <f t="shared" si="13"/>
        <v>0</v>
      </c>
    </row>
    <row r="477" spans="1:10" ht="15.75">
      <c r="A477" s="586">
        <v>40</v>
      </c>
      <c r="B477" s="582"/>
      <c r="C477" s="620"/>
      <c r="D477" s="602"/>
      <c r="E477" s="602"/>
      <c r="F477" s="604"/>
      <c r="G477" s="604"/>
      <c r="H477" s="604"/>
      <c r="I477" s="602"/>
      <c r="J477" s="605">
        <f t="shared" si="13"/>
        <v>0</v>
      </c>
    </row>
    <row r="478" spans="1:10" ht="15.75">
      <c r="A478" s="586">
        <v>41</v>
      </c>
      <c r="B478" s="582"/>
      <c r="C478" s="620"/>
      <c r="D478" s="602"/>
      <c r="E478" s="602"/>
      <c r="F478" s="604"/>
      <c r="G478" s="604"/>
      <c r="H478" s="604"/>
      <c r="I478" s="602"/>
      <c r="J478" s="605">
        <f t="shared" si="13"/>
        <v>0</v>
      </c>
    </row>
    <row r="479" spans="1:10" ht="15.75">
      <c r="A479" s="586">
        <v>42</v>
      </c>
      <c r="B479" s="582"/>
      <c r="C479" s="620"/>
      <c r="D479" s="602"/>
      <c r="E479" s="602"/>
      <c r="F479" s="604"/>
      <c r="G479" s="604"/>
      <c r="H479" s="604"/>
      <c r="I479" s="602"/>
      <c r="J479" s="605">
        <f t="shared" si="13"/>
        <v>0</v>
      </c>
    </row>
    <row r="480" spans="1:10" ht="15.75">
      <c r="A480" s="586">
        <v>43</v>
      </c>
      <c r="B480" s="582"/>
      <c r="C480" s="620"/>
      <c r="D480" s="602"/>
      <c r="E480" s="602"/>
      <c r="F480" s="604"/>
      <c r="G480" s="604"/>
      <c r="H480" s="604"/>
      <c r="I480" s="602"/>
      <c r="J480" s="605">
        <f t="shared" si="13"/>
        <v>0</v>
      </c>
    </row>
    <row r="481" spans="1:10" ht="15.75">
      <c r="A481" s="586">
        <v>44</v>
      </c>
      <c r="B481" s="582"/>
      <c r="C481" s="620"/>
      <c r="D481" s="602"/>
      <c r="E481" s="602"/>
      <c r="F481" s="604"/>
      <c r="G481" s="604"/>
      <c r="H481" s="604"/>
      <c r="I481" s="602"/>
      <c r="J481" s="605">
        <f t="shared" si="13"/>
        <v>0</v>
      </c>
    </row>
    <row r="482" spans="1:10" ht="15.75">
      <c r="A482" s="586">
        <v>45</v>
      </c>
      <c r="B482" s="582"/>
      <c r="C482" s="620"/>
      <c r="D482" s="602"/>
      <c r="E482" s="602"/>
      <c r="F482" s="604"/>
      <c r="G482" s="604"/>
      <c r="H482" s="604"/>
      <c r="I482" s="602"/>
      <c r="J482" s="605">
        <f t="shared" si="13"/>
        <v>0</v>
      </c>
    </row>
    <row r="483" spans="1:10" ht="15.75">
      <c r="A483" s="586">
        <v>46</v>
      </c>
      <c r="B483" s="582"/>
      <c r="C483" s="620"/>
      <c r="D483" s="602"/>
      <c r="E483" s="602"/>
      <c r="F483" s="604"/>
      <c r="G483" s="604"/>
      <c r="H483" s="604"/>
      <c r="I483" s="602"/>
      <c r="J483" s="605">
        <f t="shared" si="13"/>
        <v>0</v>
      </c>
    </row>
    <row r="484" spans="1:10" ht="15.75">
      <c r="A484" s="586">
        <v>47</v>
      </c>
      <c r="B484" s="582"/>
      <c r="C484" s="620"/>
      <c r="D484" s="602"/>
      <c r="E484" s="602"/>
      <c r="F484" s="604"/>
      <c r="G484" s="604"/>
      <c r="H484" s="604"/>
      <c r="I484" s="602"/>
      <c r="J484" s="605">
        <f t="shared" si="13"/>
        <v>0</v>
      </c>
    </row>
    <row r="485" spans="1:10" ht="15.75">
      <c r="A485" s="586">
        <v>48</v>
      </c>
      <c r="B485" s="582"/>
      <c r="C485" s="620"/>
      <c r="D485" s="602"/>
      <c r="E485" s="602"/>
      <c r="F485" s="604"/>
      <c r="G485" s="604"/>
      <c r="H485" s="604"/>
      <c r="I485" s="602"/>
      <c r="J485" s="605">
        <f t="shared" si="13"/>
        <v>0</v>
      </c>
    </row>
    <row r="486" spans="1:10" ht="15.75">
      <c r="A486" s="586">
        <v>49</v>
      </c>
      <c r="B486" s="582"/>
      <c r="C486" s="620"/>
      <c r="D486" s="602"/>
      <c r="E486" s="602"/>
      <c r="F486" s="604"/>
      <c r="G486" s="604"/>
      <c r="H486" s="604"/>
      <c r="I486" s="602"/>
      <c r="J486" s="605">
        <f t="shared" si="13"/>
        <v>0</v>
      </c>
    </row>
    <row r="487" spans="1:10" ht="15.75">
      <c r="A487" s="586">
        <v>50</v>
      </c>
      <c r="B487" s="582"/>
      <c r="C487" s="620"/>
      <c r="D487" s="602"/>
      <c r="E487" s="602"/>
      <c r="F487" s="604"/>
      <c r="G487" s="604"/>
      <c r="H487" s="604"/>
      <c r="I487" s="602"/>
      <c r="J487" s="605">
        <f t="shared" si="13"/>
        <v>0</v>
      </c>
    </row>
    <row r="488" spans="1:10" ht="15.75">
      <c r="A488" s="586">
        <v>51</v>
      </c>
      <c r="B488" s="582"/>
      <c r="C488" s="620"/>
      <c r="D488" s="602"/>
      <c r="E488" s="602"/>
      <c r="F488" s="604"/>
      <c r="G488" s="604"/>
      <c r="H488" s="604"/>
      <c r="I488" s="602"/>
      <c r="J488" s="605">
        <f t="shared" si="13"/>
        <v>0</v>
      </c>
    </row>
    <row r="489" spans="1:10" ht="15.75">
      <c r="A489" s="586">
        <v>52</v>
      </c>
      <c r="B489" s="582"/>
      <c r="C489" s="620"/>
      <c r="D489" s="602"/>
      <c r="E489" s="602"/>
      <c r="F489" s="604"/>
      <c r="G489" s="604"/>
      <c r="H489" s="604"/>
      <c r="I489" s="602"/>
      <c r="J489" s="605">
        <f t="shared" si="13"/>
        <v>0</v>
      </c>
    </row>
    <row r="490" spans="1:10" ht="15.75">
      <c r="A490" s="586">
        <v>53</v>
      </c>
      <c r="B490" s="582"/>
      <c r="C490" s="620"/>
      <c r="D490" s="602"/>
      <c r="E490" s="602"/>
      <c r="F490" s="604"/>
      <c r="G490" s="604"/>
      <c r="H490" s="604"/>
      <c r="I490" s="602"/>
      <c r="J490" s="605">
        <f t="shared" si="13"/>
        <v>0</v>
      </c>
    </row>
    <row r="491" spans="1:10" ht="15.75">
      <c r="A491" s="586">
        <v>54</v>
      </c>
      <c r="B491" s="582"/>
      <c r="C491" s="620"/>
      <c r="D491" s="602"/>
      <c r="E491" s="602"/>
      <c r="F491" s="604"/>
      <c r="G491" s="604"/>
      <c r="H491" s="604"/>
      <c r="I491" s="602"/>
      <c r="J491" s="605">
        <f t="shared" si="13"/>
        <v>0</v>
      </c>
    </row>
    <row r="492" spans="1:10" ht="15.75">
      <c r="A492" s="586">
        <v>55</v>
      </c>
      <c r="B492" s="582"/>
      <c r="C492" s="620"/>
      <c r="D492" s="602"/>
      <c r="E492" s="602"/>
      <c r="F492" s="604"/>
      <c r="G492" s="604"/>
      <c r="H492" s="604"/>
      <c r="I492" s="602"/>
      <c r="J492" s="605">
        <f t="shared" si="13"/>
        <v>0</v>
      </c>
    </row>
    <row r="493" spans="1:10" ht="15.75">
      <c r="A493" s="586">
        <v>56</v>
      </c>
      <c r="B493" s="582"/>
      <c r="C493" s="620"/>
      <c r="D493" s="602"/>
      <c r="E493" s="602"/>
      <c r="F493" s="604"/>
      <c r="G493" s="604"/>
      <c r="H493" s="604"/>
      <c r="I493" s="602"/>
      <c r="J493" s="605">
        <f t="shared" si="13"/>
        <v>0</v>
      </c>
    </row>
    <row r="494" spans="1:10" ht="15.75">
      <c r="A494" s="586">
        <v>57</v>
      </c>
      <c r="B494" s="582"/>
      <c r="C494" s="620"/>
      <c r="D494" s="602"/>
      <c r="E494" s="602"/>
      <c r="F494" s="604"/>
      <c r="G494" s="604"/>
      <c r="H494" s="604"/>
      <c r="I494" s="602"/>
      <c r="J494" s="605">
        <f t="shared" si="13"/>
        <v>0</v>
      </c>
    </row>
    <row r="495" spans="1:10" ht="15.75">
      <c r="A495" s="586">
        <v>58</v>
      </c>
      <c r="B495" s="582"/>
      <c r="C495" s="620"/>
      <c r="D495" s="602"/>
      <c r="E495" s="602"/>
      <c r="F495" s="604"/>
      <c r="G495" s="604"/>
      <c r="H495" s="604"/>
      <c r="I495" s="602"/>
      <c r="J495" s="605">
        <f t="shared" si="13"/>
        <v>0</v>
      </c>
    </row>
    <row r="496" spans="1:10" ht="15.75">
      <c r="A496" s="586">
        <v>59</v>
      </c>
      <c r="B496" s="582"/>
      <c r="C496" s="620"/>
      <c r="D496" s="602"/>
      <c r="E496" s="602"/>
      <c r="F496" s="604"/>
      <c r="G496" s="604"/>
      <c r="H496" s="604"/>
      <c r="I496" s="602"/>
      <c r="J496" s="605">
        <f t="shared" si="13"/>
        <v>0</v>
      </c>
    </row>
    <row r="497" spans="1:10" ht="15.75">
      <c r="A497" s="586">
        <v>60</v>
      </c>
      <c r="B497" s="582"/>
      <c r="C497" s="620"/>
      <c r="D497" s="602"/>
      <c r="E497" s="602"/>
      <c r="F497" s="604"/>
      <c r="G497" s="604"/>
      <c r="H497" s="604"/>
      <c r="I497" s="602"/>
      <c r="J497" s="605">
        <f t="shared" si="13"/>
        <v>0</v>
      </c>
    </row>
    <row r="498" spans="1:10" ht="15.75">
      <c r="A498" s="586">
        <v>61</v>
      </c>
      <c r="B498" s="582"/>
      <c r="C498" s="620"/>
      <c r="D498" s="602"/>
      <c r="E498" s="602"/>
      <c r="F498" s="604"/>
      <c r="G498" s="604"/>
      <c r="H498" s="604"/>
      <c r="I498" s="602"/>
      <c r="J498" s="605">
        <f t="shared" si="13"/>
        <v>0</v>
      </c>
    </row>
    <row r="499" spans="1:10" ht="15.75">
      <c r="A499" s="586">
        <v>62</v>
      </c>
      <c r="B499" s="582"/>
      <c r="C499" s="620"/>
      <c r="D499" s="602"/>
      <c r="E499" s="602"/>
      <c r="F499" s="604"/>
      <c r="G499" s="604"/>
      <c r="H499" s="604"/>
      <c r="I499" s="602"/>
      <c r="J499" s="605">
        <f t="shared" si="13"/>
        <v>0</v>
      </c>
    </row>
    <row r="500" spans="1:10" ht="15.75">
      <c r="A500" s="586">
        <v>63</v>
      </c>
      <c r="B500" s="582"/>
      <c r="C500" s="620"/>
      <c r="D500" s="602"/>
      <c r="E500" s="602"/>
      <c r="F500" s="604"/>
      <c r="G500" s="604"/>
      <c r="H500" s="604"/>
      <c r="I500" s="602"/>
      <c r="J500" s="605">
        <f t="shared" si="13"/>
        <v>0</v>
      </c>
    </row>
    <row r="501" spans="1:10" ht="15.75">
      <c r="A501" s="586">
        <v>64</v>
      </c>
      <c r="B501" s="582"/>
      <c r="C501" s="620"/>
      <c r="D501" s="602"/>
      <c r="E501" s="602"/>
      <c r="F501" s="604"/>
      <c r="G501" s="604"/>
      <c r="H501" s="604"/>
      <c r="I501" s="602"/>
      <c r="J501" s="605">
        <f t="shared" si="13"/>
        <v>0</v>
      </c>
    </row>
    <row r="502" spans="1:10" ht="15.75">
      <c r="A502" s="586">
        <v>65</v>
      </c>
      <c r="B502" s="582"/>
      <c r="C502" s="620"/>
      <c r="D502" s="602"/>
      <c r="E502" s="602"/>
      <c r="F502" s="604"/>
      <c r="G502" s="604"/>
      <c r="H502" s="604"/>
      <c r="I502" s="602"/>
      <c r="J502" s="605">
        <f t="shared" si="13"/>
        <v>0</v>
      </c>
    </row>
    <row r="503" spans="1:10" ht="15.75">
      <c r="A503" s="586">
        <v>66</v>
      </c>
      <c r="B503" s="582"/>
      <c r="C503" s="620"/>
      <c r="D503" s="602"/>
      <c r="E503" s="602"/>
      <c r="F503" s="604"/>
      <c r="G503" s="604"/>
      <c r="H503" s="604"/>
      <c r="I503" s="602"/>
      <c r="J503" s="605">
        <f t="shared" si="13"/>
        <v>0</v>
      </c>
    </row>
    <row r="504" spans="1:10" ht="15.75">
      <c r="A504" s="586">
        <v>67</v>
      </c>
      <c r="B504" s="582"/>
      <c r="C504" s="620"/>
      <c r="D504" s="602"/>
      <c r="E504" s="602"/>
      <c r="F504" s="604"/>
      <c r="G504" s="604"/>
      <c r="H504" s="604"/>
      <c r="I504" s="602"/>
      <c r="J504" s="605">
        <f t="shared" si="13"/>
        <v>0</v>
      </c>
    </row>
    <row r="505" spans="1:10" ht="15.75">
      <c r="A505" s="586">
        <v>68</v>
      </c>
      <c r="B505" s="582"/>
      <c r="C505" s="620"/>
      <c r="D505" s="602"/>
      <c r="E505" s="602"/>
      <c r="F505" s="604"/>
      <c r="G505" s="604"/>
      <c r="H505" s="604"/>
      <c r="I505" s="602"/>
      <c r="J505" s="605">
        <f t="shared" si="13"/>
        <v>0</v>
      </c>
    </row>
    <row r="506" spans="1:10" ht="15.75">
      <c r="A506" s="586">
        <v>69</v>
      </c>
      <c r="B506" s="582"/>
      <c r="C506" s="620"/>
      <c r="D506" s="602"/>
      <c r="E506" s="602"/>
      <c r="F506" s="604"/>
      <c r="G506" s="604"/>
      <c r="H506" s="604"/>
      <c r="I506" s="602"/>
      <c r="J506" s="605">
        <f t="shared" si="13"/>
        <v>0</v>
      </c>
    </row>
    <row r="507" spans="1:10" ht="15.75">
      <c r="A507" s="586">
        <v>70</v>
      </c>
      <c r="B507" s="582"/>
      <c r="C507" s="620"/>
      <c r="D507" s="602"/>
      <c r="E507" s="602"/>
      <c r="F507" s="604"/>
      <c r="G507" s="604"/>
      <c r="H507" s="604"/>
      <c r="I507" s="602"/>
      <c r="J507" s="605">
        <f t="shared" si="13"/>
        <v>0</v>
      </c>
    </row>
    <row r="508" spans="1:10" ht="15.75">
      <c r="A508" s="586">
        <v>71</v>
      </c>
      <c r="B508" s="582"/>
      <c r="C508" s="620"/>
      <c r="D508" s="602"/>
      <c r="E508" s="602"/>
      <c r="F508" s="604"/>
      <c r="G508" s="604"/>
      <c r="H508" s="604"/>
      <c r="I508" s="602"/>
      <c r="J508" s="605">
        <f t="shared" si="13"/>
        <v>0</v>
      </c>
    </row>
    <row r="509" spans="1:10" ht="15.75">
      <c r="A509" s="592">
        <v>72</v>
      </c>
      <c r="B509" s="593"/>
      <c r="C509" s="622"/>
      <c r="D509" s="606"/>
      <c r="E509" s="606"/>
      <c r="F509" s="607"/>
      <c r="G509" s="607"/>
      <c r="H509" s="607"/>
      <c r="I509" s="606"/>
      <c r="J509" s="612">
        <f t="shared" si="13"/>
        <v>0</v>
      </c>
    </row>
    <row r="510" spans="1:10" ht="15.75">
      <c r="A510" s="594" t="s">
        <v>308</v>
      </c>
      <c r="B510" s="595" t="s">
        <v>309</v>
      </c>
      <c r="C510" s="623">
        <f>SUM(C511:C584)</f>
        <v>0</v>
      </c>
      <c r="D510" s="608">
        <f aca="true" t="shared" si="14" ref="D510:J510">SUM(D511:D584)</f>
        <v>0</v>
      </c>
      <c r="E510" s="608">
        <f t="shared" si="14"/>
        <v>0</v>
      </c>
      <c r="F510" s="608">
        <f t="shared" si="14"/>
        <v>0</v>
      </c>
      <c r="G510" s="608">
        <f t="shared" si="14"/>
        <v>0</v>
      </c>
      <c r="H510" s="608">
        <f t="shared" si="14"/>
        <v>0</v>
      </c>
      <c r="I510" s="608">
        <f t="shared" si="14"/>
        <v>0</v>
      </c>
      <c r="J510" s="608">
        <f t="shared" si="14"/>
        <v>0</v>
      </c>
    </row>
    <row r="511" spans="1:10" ht="15.75">
      <c r="A511" s="598">
        <v>1</v>
      </c>
      <c r="B511" s="599"/>
      <c r="C511" s="626"/>
      <c r="D511" s="609"/>
      <c r="E511" s="609"/>
      <c r="F511" s="610"/>
      <c r="G511" s="610"/>
      <c r="H511" s="610"/>
      <c r="I511" s="609"/>
      <c r="J511" s="609">
        <f>SUM(D511:I511)</f>
        <v>0</v>
      </c>
    </row>
    <row r="512" spans="1:10" ht="15.75">
      <c r="A512" s="586">
        <v>2</v>
      </c>
      <c r="B512" s="582"/>
      <c r="C512" s="620"/>
      <c r="D512" s="602"/>
      <c r="E512" s="602"/>
      <c r="F512" s="604"/>
      <c r="G512" s="604"/>
      <c r="H512" s="604"/>
      <c r="I512" s="602"/>
      <c r="J512" s="602">
        <f aca="true" t="shared" si="15" ref="J512:J581">SUM(D512:I512)</f>
        <v>0</v>
      </c>
    </row>
    <row r="513" spans="1:10" ht="15.75">
      <c r="A513" s="586">
        <v>3</v>
      </c>
      <c r="B513" s="582"/>
      <c r="C513" s="620"/>
      <c r="D513" s="602"/>
      <c r="E513" s="602"/>
      <c r="F513" s="604"/>
      <c r="G513" s="604"/>
      <c r="H513" s="604"/>
      <c r="I513" s="602"/>
      <c r="J513" s="602">
        <f t="shared" si="15"/>
        <v>0</v>
      </c>
    </row>
    <row r="514" spans="1:10" ht="15.75">
      <c r="A514" s="586">
        <v>4</v>
      </c>
      <c r="B514" s="582"/>
      <c r="C514" s="620"/>
      <c r="D514" s="602"/>
      <c r="E514" s="602"/>
      <c r="F514" s="604"/>
      <c r="G514" s="604"/>
      <c r="H514" s="604"/>
      <c r="I514" s="602"/>
      <c r="J514" s="602">
        <f t="shared" si="15"/>
        <v>0</v>
      </c>
    </row>
    <row r="515" spans="1:10" ht="15.75">
      <c r="A515" s="586">
        <v>5</v>
      </c>
      <c r="B515" s="582"/>
      <c r="C515" s="620"/>
      <c r="D515" s="602"/>
      <c r="E515" s="602"/>
      <c r="F515" s="604"/>
      <c r="G515" s="604"/>
      <c r="H515" s="604"/>
      <c r="I515" s="602"/>
      <c r="J515" s="602">
        <f t="shared" si="15"/>
        <v>0</v>
      </c>
    </row>
    <row r="516" spans="1:10" ht="15.75">
      <c r="A516" s="586">
        <v>6</v>
      </c>
      <c r="B516" s="582"/>
      <c r="C516" s="620"/>
      <c r="D516" s="602"/>
      <c r="E516" s="602"/>
      <c r="F516" s="604"/>
      <c r="G516" s="604"/>
      <c r="H516" s="604"/>
      <c r="I516" s="602"/>
      <c r="J516" s="602">
        <f t="shared" si="15"/>
        <v>0</v>
      </c>
    </row>
    <row r="517" spans="1:10" ht="15.75">
      <c r="A517" s="586">
        <v>7</v>
      </c>
      <c r="B517" s="582"/>
      <c r="C517" s="620"/>
      <c r="D517" s="602"/>
      <c r="E517" s="602"/>
      <c r="F517" s="604"/>
      <c r="G517" s="604"/>
      <c r="H517" s="604"/>
      <c r="I517" s="602"/>
      <c r="J517" s="602">
        <f t="shared" si="15"/>
        <v>0</v>
      </c>
    </row>
    <row r="518" spans="1:10" ht="15.75">
      <c r="A518" s="586">
        <v>8</v>
      </c>
      <c r="B518" s="582"/>
      <c r="C518" s="620"/>
      <c r="D518" s="602"/>
      <c r="E518" s="602"/>
      <c r="F518" s="604"/>
      <c r="G518" s="604"/>
      <c r="H518" s="604"/>
      <c r="I518" s="602"/>
      <c r="J518" s="602">
        <f t="shared" si="15"/>
        <v>0</v>
      </c>
    </row>
    <row r="519" spans="1:10" ht="15.75">
      <c r="A519" s="586">
        <v>9</v>
      </c>
      <c r="B519" s="582"/>
      <c r="C519" s="620"/>
      <c r="D519" s="602"/>
      <c r="E519" s="602"/>
      <c r="F519" s="604"/>
      <c r="G519" s="604"/>
      <c r="H519" s="604"/>
      <c r="I519" s="602"/>
      <c r="J519" s="602">
        <f t="shared" si="15"/>
        <v>0</v>
      </c>
    </row>
    <row r="520" spans="1:10" ht="15.75">
      <c r="A520" s="586">
        <v>10</v>
      </c>
      <c r="B520" s="582"/>
      <c r="C520" s="620"/>
      <c r="D520" s="602"/>
      <c r="E520" s="602"/>
      <c r="F520" s="604"/>
      <c r="G520" s="604"/>
      <c r="H520" s="604"/>
      <c r="I520" s="602"/>
      <c r="J520" s="602">
        <f t="shared" si="15"/>
        <v>0</v>
      </c>
    </row>
    <row r="521" spans="1:10" ht="15.75">
      <c r="A521" s="586">
        <v>11</v>
      </c>
      <c r="B521" s="582"/>
      <c r="C521" s="620"/>
      <c r="D521" s="602"/>
      <c r="E521" s="602"/>
      <c r="F521" s="604"/>
      <c r="G521" s="604"/>
      <c r="H521" s="604"/>
      <c r="I521" s="602"/>
      <c r="J521" s="602">
        <f t="shared" si="15"/>
        <v>0</v>
      </c>
    </row>
    <row r="522" spans="1:10" ht="15.75">
      <c r="A522" s="586">
        <v>12</v>
      </c>
      <c r="B522" s="582"/>
      <c r="C522" s="620"/>
      <c r="D522" s="602"/>
      <c r="E522" s="602"/>
      <c r="F522" s="604"/>
      <c r="G522" s="604"/>
      <c r="H522" s="604"/>
      <c r="I522" s="602"/>
      <c r="J522" s="602">
        <f t="shared" si="15"/>
        <v>0</v>
      </c>
    </row>
    <row r="523" spans="1:10" ht="15.75">
      <c r="A523" s="586">
        <v>13</v>
      </c>
      <c r="B523" s="582"/>
      <c r="C523" s="620"/>
      <c r="D523" s="602"/>
      <c r="E523" s="602"/>
      <c r="F523" s="604"/>
      <c r="G523" s="604"/>
      <c r="H523" s="604"/>
      <c r="I523" s="602"/>
      <c r="J523" s="602">
        <f t="shared" si="15"/>
        <v>0</v>
      </c>
    </row>
    <row r="524" spans="1:10" ht="15.75">
      <c r="A524" s="586">
        <v>14</v>
      </c>
      <c r="B524" s="582"/>
      <c r="C524" s="620"/>
      <c r="D524" s="602"/>
      <c r="E524" s="602"/>
      <c r="F524" s="604"/>
      <c r="G524" s="604"/>
      <c r="H524" s="604"/>
      <c r="I524" s="602"/>
      <c r="J524" s="602">
        <f t="shared" si="15"/>
        <v>0</v>
      </c>
    </row>
    <row r="525" spans="1:10" ht="15.75">
      <c r="A525" s="586">
        <v>15</v>
      </c>
      <c r="B525" s="582"/>
      <c r="C525" s="620"/>
      <c r="D525" s="602"/>
      <c r="E525" s="602"/>
      <c r="F525" s="604"/>
      <c r="G525" s="604"/>
      <c r="H525" s="604"/>
      <c r="I525" s="602"/>
      <c r="J525" s="602">
        <f t="shared" si="15"/>
        <v>0</v>
      </c>
    </row>
    <row r="526" spans="1:10" ht="15.75">
      <c r="A526" s="586">
        <v>16</v>
      </c>
      <c r="B526" s="582"/>
      <c r="C526" s="620"/>
      <c r="D526" s="602"/>
      <c r="E526" s="602"/>
      <c r="F526" s="604"/>
      <c r="G526" s="604"/>
      <c r="H526" s="604"/>
      <c r="I526" s="602"/>
      <c r="J526" s="602">
        <f t="shared" si="15"/>
        <v>0</v>
      </c>
    </row>
    <row r="527" spans="1:10" ht="15.75">
      <c r="A527" s="586">
        <v>17</v>
      </c>
      <c r="B527" s="582"/>
      <c r="C527" s="620"/>
      <c r="D527" s="602"/>
      <c r="E527" s="602"/>
      <c r="F527" s="604"/>
      <c r="G527" s="604"/>
      <c r="H527" s="604"/>
      <c r="I527" s="602"/>
      <c r="J527" s="602">
        <f t="shared" si="15"/>
        <v>0</v>
      </c>
    </row>
    <row r="528" spans="1:10" ht="15.75">
      <c r="A528" s="586">
        <v>18</v>
      </c>
      <c r="B528" s="582"/>
      <c r="C528" s="620"/>
      <c r="D528" s="602"/>
      <c r="E528" s="602"/>
      <c r="F528" s="604"/>
      <c r="G528" s="604"/>
      <c r="H528" s="604"/>
      <c r="I528" s="602"/>
      <c r="J528" s="602">
        <f t="shared" si="15"/>
        <v>0</v>
      </c>
    </row>
    <row r="529" spans="1:10" ht="15.75">
      <c r="A529" s="586">
        <v>19</v>
      </c>
      <c r="B529" s="582"/>
      <c r="C529" s="620"/>
      <c r="D529" s="602"/>
      <c r="E529" s="602"/>
      <c r="F529" s="604"/>
      <c r="G529" s="604"/>
      <c r="H529" s="604"/>
      <c r="I529" s="602"/>
      <c r="J529" s="602">
        <f t="shared" si="15"/>
        <v>0</v>
      </c>
    </row>
    <row r="530" spans="1:10" ht="15.75">
      <c r="A530" s="586">
        <v>20</v>
      </c>
      <c r="B530" s="582"/>
      <c r="C530" s="620"/>
      <c r="D530" s="602"/>
      <c r="E530" s="602"/>
      <c r="F530" s="604"/>
      <c r="G530" s="604"/>
      <c r="H530" s="604"/>
      <c r="I530" s="602"/>
      <c r="J530" s="602">
        <f t="shared" si="15"/>
        <v>0</v>
      </c>
    </row>
    <row r="531" spans="1:10" ht="15.75">
      <c r="A531" s="586">
        <v>21</v>
      </c>
      <c r="B531" s="582"/>
      <c r="C531" s="620"/>
      <c r="D531" s="602"/>
      <c r="E531" s="602"/>
      <c r="F531" s="604"/>
      <c r="G531" s="604"/>
      <c r="H531" s="604"/>
      <c r="I531" s="602"/>
      <c r="J531" s="602">
        <f t="shared" si="15"/>
        <v>0</v>
      </c>
    </row>
    <row r="532" spans="1:10" ht="15.75">
      <c r="A532" s="586">
        <v>22</v>
      </c>
      <c r="B532" s="582"/>
      <c r="C532" s="620"/>
      <c r="D532" s="602"/>
      <c r="E532" s="602"/>
      <c r="F532" s="604"/>
      <c r="G532" s="604"/>
      <c r="H532" s="604"/>
      <c r="I532" s="602"/>
      <c r="J532" s="602">
        <f t="shared" si="15"/>
        <v>0</v>
      </c>
    </row>
    <row r="533" spans="1:10" ht="15.75">
      <c r="A533" s="586">
        <v>23</v>
      </c>
      <c r="B533" s="582"/>
      <c r="C533" s="620"/>
      <c r="D533" s="602"/>
      <c r="E533" s="602"/>
      <c r="F533" s="604"/>
      <c r="G533" s="604"/>
      <c r="H533" s="604"/>
      <c r="I533" s="602"/>
      <c r="J533" s="602">
        <f t="shared" si="15"/>
        <v>0</v>
      </c>
    </row>
    <row r="534" spans="1:10" ht="15.75">
      <c r="A534" s="586">
        <v>24</v>
      </c>
      <c r="B534" s="582"/>
      <c r="C534" s="620"/>
      <c r="D534" s="602"/>
      <c r="E534" s="602"/>
      <c r="F534" s="604"/>
      <c r="G534" s="604"/>
      <c r="H534" s="604"/>
      <c r="I534" s="602"/>
      <c r="J534" s="602">
        <f t="shared" si="15"/>
        <v>0</v>
      </c>
    </row>
    <row r="535" spans="1:10" ht="15.75">
      <c r="A535" s="586">
        <v>25</v>
      </c>
      <c r="B535" s="582"/>
      <c r="C535" s="620"/>
      <c r="D535" s="602"/>
      <c r="E535" s="602"/>
      <c r="F535" s="604"/>
      <c r="G535" s="604"/>
      <c r="H535" s="604"/>
      <c r="I535" s="602"/>
      <c r="J535" s="602">
        <f t="shared" si="15"/>
        <v>0</v>
      </c>
    </row>
    <row r="536" spans="1:10" ht="15.75">
      <c r="A536" s="586">
        <v>26</v>
      </c>
      <c r="B536" s="582"/>
      <c r="C536" s="620"/>
      <c r="D536" s="602"/>
      <c r="E536" s="602"/>
      <c r="F536" s="604"/>
      <c r="G536" s="604"/>
      <c r="H536" s="604"/>
      <c r="I536" s="602"/>
      <c r="J536" s="602">
        <f t="shared" si="15"/>
        <v>0</v>
      </c>
    </row>
    <row r="537" spans="1:10" ht="15.75">
      <c r="A537" s="586">
        <v>27</v>
      </c>
      <c r="B537" s="582"/>
      <c r="C537" s="620"/>
      <c r="D537" s="602"/>
      <c r="E537" s="602"/>
      <c r="F537" s="604"/>
      <c r="G537" s="604"/>
      <c r="H537" s="604"/>
      <c r="I537" s="602"/>
      <c r="J537" s="602">
        <f t="shared" si="15"/>
        <v>0</v>
      </c>
    </row>
    <row r="538" spans="1:10" ht="15.75">
      <c r="A538" s="586">
        <v>28</v>
      </c>
      <c r="B538" s="582"/>
      <c r="C538" s="620"/>
      <c r="D538" s="602"/>
      <c r="E538" s="602"/>
      <c r="F538" s="604"/>
      <c r="G538" s="604"/>
      <c r="H538" s="604"/>
      <c r="I538" s="602"/>
      <c r="J538" s="602">
        <f t="shared" si="15"/>
        <v>0</v>
      </c>
    </row>
    <row r="539" spans="1:10" ht="15.75">
      <c r="A539" s="586">
        <v>29</v>
      </c>
      <c r="B539" s="582"/>
      <c r="C539" s="620"/>
      <c r="D539" s="602"/>
      <c r="E539" s="602"/>
      <c r="F539" s="604"/>
      <c r="G539" s="604"/>
      <c r="H539" s="604"/>
      <c r="I539" s="602"/>
      <c r="J539" s="602">
        <f t="shared" si="15"/>
        <v>0</v>
      </c>
    </row>
    <row r="540" spans="1:10" ht="15.75">
      <c r="A540" s="586">
        <v>30</v>
      </c>
      <c r="B540" s="582"/>
      <c r="C540" s="620"/>
      <c r="D540" s="602"/>
      <c r="E540" s="602"/>
      <c r="F540" s="604"/>
      <c r="G540" s="604"/>
      <c r="H540" s="604"/>
      <c r="I540" s="602"/>
      <c r="J540" s="602">
        <f t="shared" si="15"/>
        <v>0</v>
      </c>
    </row>
    <row r="541" spans="1:10" ht="15.75">
      <c r="A541" s="586">
        <v>31</v>
      </c>
      <c r="B541" s="582"/>
      <c r="C541" s="620"/>
      <c r="D541" s="602"/>
      <c r="E541" s="602"/>
      <c r="F541" s="604"/>
      <c r="G541" s="604"/>
      <c r="H541" s="604"/>
      <c r="I541" s="602"/>
      <c r="J541" s="602">
        <f t="shared" si="15"/>
        <v>0</v>
      </c>
    </row>
    <row r="542" spans="1:10" ht="15.75">
      <c r="A542" s="586">
        <v>32</v>
      </c>
      <c r="B542" s="582"/>
      <c r="C542" s="620"/>
      <c r="D542" s="602"/>
      <c r="E542" s="602"/>
      <c r="F542" s="604"/>
      <c r="G542" s="604"/>
      <c r="H542" s="604"/>
      <c r="I542" s="602"/>
      <c r="J542" s="602">
        <f t="shared" si="15"/>
        <v>0</v>
      </c>
    </row>
    <row r="543" spans="1:10" ht="15.75">
      <c r="A543" s="586">
        <v>33</v>
      </c>
      <c r="B543" s="582"/>
      <c r="C543" s="620"/>
      <c r="D543" s="602"/>
      <c r="E543" s="602"/>
      <c r="F543" s="604"/>
      <c r="G543" s="604"/>
      <c r="H543" s="604"/>
      <c r="I543" s="602"/>
      <c r="J543" s="602">
        <f t="shared" si="15"/>
        <v>0</v>
      </c>
    </row>
    <row r="544" spans="1:10" ht="15.75">
      <c r="A544" s="586">
        <v>34</v>
      </c>
      <c r="B544" s="582"/>
      <c r="C544" s="620"/>
      <c r="D544" s="602"/>
      <c r="E544" s="602"/>
      <c r="F544" s="604"/>
      <c r="G544" s="604"/>
      <c r="H544" s="604"/>
      <c r="I544" s="602"/>
      <c r="J544" s="602">
        <f t="shared" si="15"/>
        <v>0</v>
      </c>
    </row>
    <row r="545" spans="1:10" ht="15.75">
      <c r="A545" s="586">
        <v>35</v>
      </c>
      <c r="B545" s="582"/>
      <c r="C545" s="620"/>
      <c r="D545" s="602"/>
      <c r="E545" s="602"/>
      <c r="F545" s="604"/>
      <c r="G545" s="604"/>
      <c r="H545" s="604"/>
      <c r="I545" s="602"/>
      <c r="J545" s="602">
        <f t="shared" si="15"/>
        <v>0</v>
      </c>
    </row>
    <row r="546" spans="1:10" ht="15.75">
      <c r="A546" s="586">
        <v>36</v>
      </c>
      <c r="B546" s="582"/>
      <c r="C546" s="620"/>
      <c r="D546" s="602"/>
      <c r="E546" s="602"/>
      <c r="F546" s="604"/>
      <c r="G546" s="604"/>
      <c r="H546" s="604"/>
      <c r="I546" s="602"/>
      <c r="J546" s="602">
        <f t="shared" si="15"/>
        <v>0</v>
      </c>
    </row>
    <row r="547" spans="1:10" ht="15.75">
      <c r="A547" s="586">
        <v>37</v>
      </c>
      <c r="B547" s="582"/>
      <c r="C547" s="620"/>
      <c r="D547" s="602"/>
      <c r="E547" s="602"/>
      <c r="F547" s="604"/>
      <c r="G547" s="604"/>
      <c r="H547" s="604"/>
      <c r="I547" s="602"/>
      <c r="J547" s="602">
        <f t="shared" si="15"/>
        <v>0</v>
      </c>
    </row>
    <row r="548" spans="1:10" ht="15.75">
      <c r="A548" s="586">
        <v>38</v>
      </c>
      <c r="B548" s="582"/>
      <c r="C548" s="620"/>
      <c r="D548" s="602"/>
      <c r="E548" s="602"/>
      <c r="F548" s="604"/>
      <c r="G548" s="604"/>
      <c r="H548" s="604"/>
      <c r="I548" s="602"/>
      <c r="J548" s="602">
        <f t="shared" si="15"/>
        <v>0</v>
      </c>
    </row>
    <row r="549" spans="1:10" ht="15.75">
      <c r="A549" s="586">
        <v>39</v>
      </c>
      <c r="B549" s="582"/>
      <c r="C549" s="620"/>
      <c r="D549" s="602"/>
      <c r="E549" s="602"/>
      <c r="F549" s="604"/>
      <c r="G549" s="604"/>
      <c r="H549" s="604"/>
      <c r="I549" s="602"/>
      <c r="J549" s="602">
        <f t="shared" si="15"/>
        <v>0</v>
      </c>
    </row>
    <row r="550" spans="1:10" ht="15.75">
      <c r="A550" s="586">
        <v>40</v>
      </c>
      <c r="B550" s="582"/>
      <c r="C550" s="620"/>
      <c r="D550" s="602"/>
      <c r="E550" s="602"/>
      <c r="F550" s="604"/>
      <c r="G550" s="604"/>
      <c r="H550" s="604"/>
      <c r="I550" s="602"/>
      <c r="J550" s="602">
        <f t="shared" si="15"/>
        <v>0</v>
      </c>
    </row>
    <row r="551" spans="1:10" ht="15.75">
      <c r="A551" s="586">
        <v>41</v>
      </c>
      <c r="B551" s="582"/>
      <c r="C551" s="620"/>
      <c r="D551" s="602"/>
      <c r="E551" s="602"/>
      <c r="F551" s="604"/>
      <c r="G551" s="604"/>
      <c r="H551" s="604"/>
      <c r="I551" s="602"/>
      <c r="J551" s="602">
        <f t="shared" si="15"/>
        <v>0</v>
      </c>
    </row>
    <row r="552" spans="1:10" ht="15.75">
      <c r="A552" s="586">
        <v>42</v>
      </c>
      <c r="B552" s="582"/>
      <c r="C552" s="620"/>
      <c r="D552" s="602"/>
      <c r="E552" s="602"/>
      <c r="F552" s="604"/>
      <c r="G552" s="604"/>
      <c r="H552" s="604"/>
      <c r="I552" s="602"/>
      <c r="J552" s="602">
        <f t="shared" si="15"/>
        <v>0</v>
      </c>
    </row>
    <row r="553" spans="1:10" ht="15.75">
      <c r="A553" s="586">
        <v>43</v>
      </c>
      <c r="B553" s="582"/>
      <c r="C553" s="620"/>
      <c r="D553" s="602"/>
      <c r="E553" s="602"/>
      <c r="F553" s="604"/>
      <c r="G553" s="604"/>
      <c r="H553" s="604"/>
      <c r="I553" s="602"/>
      <c r="J553" s="602">
        <f t="shared" si="15"/>
        <v>0</v>
      </c>
    </row>
    <row r="554" spans="1:10" ht="15.75">
      <c r="A554" s="586">
        <v>44</v>
      </c>
      <c r="B554" s="582"/>
      <c r="C554" s="620"/>
      <c r="D554" s="602"/>
      <c r="E554" s="602"/>
      <c r="F554" s="604"/>
      <c r="G554" s="604"/>
      <c r="H554" s="604"/>
      <c r="I554" s="602"/>
      <c r="J554" s="602">
        <f t="shared" si="15"/>
        <v>0</v>
      </c>
    </row>
    <row r="555" spans="1:10" ht="15.75">
      <c r="A555" s="586">
        <v>45</v>
      </c>
      <c r="B555" s="582"/>
      <c r="C555" s="620"/>
      <c r="D555" s="602"/>
      <c r="E555" s="602"/>
      <c r="F555" s="604"/>
      <c r="G555" s="604"/>
      <c r="H555" s="604"/>
      <c r="I555" s="602"/>
      <c r="J555" s="602">
        <f t="shared" si="15"/>
        <v>0</v>
      </c>
    </row>
    <row r="556" spans="1:10" ht="15.75">
      <c r="A556" s="586">
        <v>46</v>
      </c>
      <c r="B556" s="582"/>
      <c r="C556" s="620"/>
      <c r="D556" s="602"/>
      <c r="E556" s="602"/>
      <c r="F556" s="604"/>
      <c r="G556" s="604"/>
      <c r="H556" s="604"/>
      <c r="I556" s="602"/>
      <c r="J556" s="602">
        <f t="shared" si="15"/>
        <v>0</v>
      </c>
    </row>
    <row r="557" spans="1:10" ht="15.75">
      <c r="A557" s="586">
        <v>47</v>
      </c>
      <c r="B557" s="582"/>
      <c r="C557" s="620"/>
      <c r="D557" s="602"/>
      <c r="E557" s="602"/>
      <c r="F557" s="604"/>
      <c r="G557" s="604"/>
      <c r="H557" s="604"/>
      <c r="I557" s="602"/>
      <c r="J557" s="602">
        <f t="shared" si="15"/>
        <v>0</v>
      </c>
    </row>
    <row r="558" spans="1:10" ht="15.75">
      <c r="A558" s="586">
        <v>48</v>
      </c>
      <c r="B558" s="582"/>
      <c r="C558" s="620"/>
      <c r="D558" s="602"/>
      <c r="E558" s="602"/>
      <c r="F558" s="604"/>
      <c r="G558" s="604"/>
      <c r="H558" s="604"/>
      <c r="I558" s="602"/>
      <c r="J558" s="602">
        <f t="shared" si="15"/>
        <v>0</v>
      </c>
    </row>
    <row r="559" spans="1:10" ht="15.75">
      <c r="A559" s="586">
        <v>49</v>
      </c>
      <c r="B559" s="582"/>
      <c r="C559" s="620"/>
      <c r="D559" s="602"/>
      <c r="E559" s="602"/>
      <c r="F559" s="604"/>
      <c r="G559" s="604"/>
      <c r="H559" s="604"/>
      <c r="I559" s="602"/>
      <c r="J559" s="602">
        <f t="shared" si="15"/>
        <v>0</v>
      </c>
    </row>
    <row r="560" spans="1:10" ht="15.75">
      <c r="A560" s="586">
        <v>50</v>
      </c>
      <c r="B560" s="582"/>
      <c r="C560" s="620"/>
      <c r="D560" s="602"/>
      <c r="E560" s="602"/>
      <c r="F560" s="604"/>
      <c r="G560" s="604"/>
      <c r="H560" s="604"/>
      <c r="I560" s="602"/>
      <c r="J560" s="602">
        <f t="shared" si="15"/>
        <v>0</v>
      </c>
    </row>
    <row r="561" spans="1:10" ht="15.75">
      <c r="A561" s="586">
        <v>51</v>
      </c>
      <c r="B561" s="582"/>
      <c r="C561" s="620"/>
      <c r="D561" s="602"/>
      <c r="E561" s="602"/>
      <c r="F561" s="604"/>
      <c r="G561" s="604"/>
      <c r="H561" s="604"/>
      <c r="I561" s="602"/>
      <c r="J561" s="602">
        <f t="shared" si="15"/>
        <v>0</v>
      </c>
    </row>
    <row r="562" spans="1:10" ht="15.75">
      <c r="A562" s="586">
        <v>52</v>
      </c>
      <c r="B562" s="582"/>
      <c r="C562" s="620"/>
      <c r="D562" s="602"/>
      <c r="E562" s="602"/>
      <c r="F562" s="604"/>
      <c r="G562" s="604"/>
      <c r="H562" s="604"/>
      <c r="I562" s="602"/>
      <c r="J562" s="602">
        <f t="shared" si="15"/>
        <v>0</v>
      </c>
    </row>
    <row r="563" spans="1:10" ht="15.75">
      <c r="A563" s="586">
        <v>53</v>
      </c>
      <c r="B563" s="582"/>
      <c r="C563" s="620"/>
      <c r="D563" s="602"/>
      <c r="E563" s="602"/>
      <c r="F563" s="604"/>
      <c r="G563" s="604"/>
      <c r="H563" s="604"/>
      <c r="I563" s="602"/>
      <c r="J563" s="602">
        <f t="shared" si="15"/>
        <v>0</v>
      </c>
    </row>
    <row r="564" spans="1:10" ht="15.75">
      <c r="A564" s="586">
        <v>54</v>
      </c>
      <c r="B564" s="582"/>
      <c r="C564" s="620"/>
      <c r="D564" s="602"/>
      <c r="E564" s="602"/>
      <c r="F564" s="604"/>
      <c r="G564" s="604"/>
      <c r="H564" s="604"/>
      <c r="I564" s="602"/>
      <c r="J564" s="602">
        <f t="shared" si="15"/>
        <v>0</v>
      </c>
    </row>
    <row r="565" spans="1:10" ht="15.75">
      <c r="A565" s="586">
        <v>55</v>
      </c>
      <c r="B565" s="582"/>
      <c r="C565" s="620"/>
      <c r="D565" s="602"/>
      <c r="E565" s="602"/>
      <c r="F565" s="604"/>
      <c r="G565" s="604"/>
      <c r="H565" s="604"/>
      <c r="I565" s="602"/>
      <c r="J565" s="602">
        <f t="shared" si="15"/>
        <v>0</v>
      </c>
    </row>
    <row r="566" spans="1:10" ht="15.75">
      <c r="A566" s="586">
        <v>56</v>
      </c>
      <c r="B566" s="582"/>
      <c r="C566" s="620"/>
      <c r="D566" s="602"/>
      <c r="E566" s="602"/>
      <c r="F566" s="604"/>
      <c r="G566" s="604"/>
      <c r="H566" s="604"/>
      <c r="I566" s="602"/>
      <c r="J566" s="602">
        <f t="shared" si="15"/>
        <v>0</v>
      </c>
    </row>
    <row r="567" spans="1:10" ht="15.75">
      <c r="A567" s="586">
        <v>57</v>
      </c>
      <c r="B567" s="582"/>
      <c r="C567" s="620"/>
      <c r="D567" s="602"/>
      <c r="E567" s="602"/>
      <c r="F567" s="604"/>
      <c r="G567" s="604"/>
      <c r="H567" s="604"/>
      <c r="I567" s="602"/>
      <c r="J567" s="602">
        <f t="shared" si="15"/>
        <v>0</v>
      </c>
    </row>
    <row r="568" spans="1:10" ht="15.75">
      <c r="A568" s="586">
        <v>58</v>
      </c>
      <c r="B568" s="582"/>
      <c r="C568" s="620"/>
      <c r="D568" s="602"/>
      <c r="E568" s="602"/>
      <c r="F568" s="604"/>
      <c r="G568" s="604"/>
      <c r="H568" s="604"/>
      <c r="I568" s="602"/>
      <c r="J568" s="602">
        <f t="shared" si="15"/>
        <v>0</v>
      </c>
    </row>
    <row r="569" spans="1:10" ht="15.75">
      <c r="A569" s="586">
        <v>59</v>
      </c>
      <c r="B569" s="582"/>
      <c r="C569" s="620"/>
      <c r="D569" s="602"/>
      <c r="E569" s="602"/>
      <c r="F569" s="604"/>
      <c r="G569" s="604"/>
      <c r="H569" s="604"/>
      <c r="I569" s="602"/>
      <c r="J569" s="602">
        <f t="shared" si="15"/>
        <v>0</v>
      </c>
    </row>
    <row r="570" spans="1:10" ht="15.75">
      <c r="A570" s="586">
        <v>60</v>
      </c>
      <c r="B570" s="582"/>
      <c r="C570" s="620"/>
      <c r="D570" s="602"/>
      <c r="E570" s="602"/>
      <c r="F570" s="604"/>
      <c r="G570" s="604"/>
      <c r="H570" s="604"/>
      <c r="I570" s="602"/>
      <c r="J570" s="602">
        <f t="shared" si="15"/>
        <v>0</v>
      </c>
    </row>
    <row r="571" spans="1:10" ht="15.75">
      <c r="A571" s="586">
        <v>61</v>
      </c>
      <c r="B571" s="582"/>
      <c r="C571" s="620"/>
      <c r="D571" s="602"/>
      <c r="E571" s="602"/>
      <c r="F571" s="604"/>
      <c r="G571" s="604"/>
      <c r="H571" s="604"/>
      <c r="I571" s="602"/>
      <c r="J571" s="602">
        <f t="shared" si="15"/>
        <v>0</v>
      </c>
    </row>
    <row r="572" spans="1:10" ht="15.75">
      <c r="A572" s="586">
        <v>62</v>
      </c>
      <c r="B572" s="582"/>
      <c r="C572" s="620"/>
      <c r="D572" s="602"/>
      <c r="E572" s="602"/>
      <c r="F572" s="604"/>
      <c r="G572" s="604"/>
      <c r="H572" s="604"/>
      <c r="I572" s="602"/>
      <c r="J572" s="602">
        <f t="shared" si="15"/>
        <v>0</v>
      </c>
    </row>
    <row r="573" spans="1:10" ht="15.75">
      <c r="A573" s="586">
        <v>63</v>
      </c>
      <c r="B573" s="582"/>
      <c r="C573" s="620"/>
      <c r="D573" s="602"/>
      <c r="E573" s="602"/>
      <c r="F573" s="604"/>
      <c r="G573" s="604"/>
      <c r="H573" s="604"/>
      <c r="I573" s="602"/>
      <c r="J573" s="602">
        <f t="shared" si="15"/>
        <v>0</v>
      </c>
    </row>
    <row r="574" spans="1:10" ht="15.75">
      <c r="A574" s="586">
        <v>64</v>
      </c>
      <c r="B574" s="582"/>
      <c r="C574" s="620"/>
      <c r="D574" s="602"/>
      <c r="E574" s="602"/>
      <c r="F574" s="604"/>
      <c r="G574" s="604"/>
      <c r="H574" s="604"/>
      <c r="I574" s="602"/>
      <c r="J574" s="602">
        <f t="shared" si="15"/>
        <v>0</v>
      </c>
    </row>
    <row r="575" spans="1:10" ht="15.75">
      <c r="A575" s="586">
        <v>65</v>
      </c>
      <c r="B575" s="582"/>
      <c r="C575" s="620"/>
      <c r="D575" s="602"/>
      <c r="E575" s="602"/>
      <c r="F575" s="604"/>
      <c r="G575" s="604"/>
      <c r="H575" s="604"/>
      <c r="I575" s="602"/>
      <c r="J575" s="602">
        <f t="shared" si="15"/>
        <v>0</v>
      </c>
    </row>
    <row r="576" spans="1:10" ht="15.75">
      <c r="A576" s="586">
        <v>66</v>
      </c>
      <c r="B576" s="582"/>
      <c r="C576" s="620"/>
      <c r="D576" s="602"/>
      <c r="E576" s="602"/>
      <c r="F576" s="604"/>
      <c r="G576" s="604"/>
      <c r="H576" s="604"/>
      <c r="I576" s="602"/>
      <c r="J576" s="602">
        <f t="shared" si="15"/>
        <v>0</v>
      </c>
    </row>
    <row r="577" spans="1:10" ht="15.75">
      <c r="A577" s="586">
        <v>67</v>
      </c>
      <c r="B577" s="582"/>
      <c r="C577" s="620"/>
      <c r="D577" s="602"/>
      <c r="E577" s="602"/>
      <c r="F577" s="604"/>
      <c r="G577" s="604"/>
      <c r="H577" s="604"/>
      <c r="I577" s="602"/>
      <c r="J577" s="602">
        <f t="shared" si="15"/>
        <v>0</v>
      </c>
    </row>
    <row r="578" spans="1:10" ht="15.75">
      <c r="A578" s="586">
        <v>68</v>
      </c>
      <c r="B578" s="582"/>
      <c r="C578" s="620"/>
      <c r="D578" s="602"/>
      <c r="E578" s="602"/>
      <c r="F578" s="604"/>
      <c r="G578" s="604"/>
      <c r="H578" s="604"/>
      <c r="I578" s="602"/>
      <c r="J578" s="602">
        <f t="shared" si="15"/>
        <v>0</v>
      </c>
    </row>
    <row r="579" spans="1:10" ht="15.75">
      <c r="A579" s="586">
        <v>69</v>
      </c>
      <c r="B579" s="582"/>
      <c r="C579" s="620"/>
      <c r="D579" s="602"/>
      <c r="E579" s="602"/>
      <c r="F579" s="604"/>
      <c r="G579" s="604"/>
      <c r="H579" s="604"/>
      <c r="I579" s="602"/>
      <c r="J579" s="602">
        <f t="shared" si="15"/>
        <v>0</v>
      </c>
    </row>
    <row r="580" spans="1:10" ht="15.75">
      <c r="A580" s="586">
        <v>70</v>
      </c>
      <c r="B580" s="582"/>
      <c r="C580" s="620"/>
      <c r="D580" s="602"/>
      <c r="E580" s="602"/>
      <c r="F580" s="604"/>
      <c r="G580" s="604"/>
      <c r="H580" s="604"/>
      <c r="I580" s="602"/>
      <c r="J580" s="602">
        <f t="shared" si="15"/>
        <v>0</v>
      </c>
    </row>
    <row r="581" spans="1:10" ht="15.75">
      <c r="A581" s="586">
        <v>71</v>
      </c>
      <c r="B581" s="582"/>
      <c r="C581" s="620"/>
      <c r="D581" s="602"/>
      <c r="E581" s="602"/>
      <c r="F581" s="604"/>
      <c r="G581" s="604"/>
      <c r="H581" s="604"/>
      <c r="I581" s="602"/>
      <c r="J581" s="602">
        <f t="shared" si="15"/>
        <v>0</v>
      </c>
    </row>
    <row r="582" spans="1:10" ht="15.75">
      <c r="A582" s="586">
        <v>72</v>
      </c>
      <c r="B582" s="582"/>
      <c r="C582" s="620"/>
      <c r="D582" s="602"/>
      <c r="E582" s="602"/>
      <c r="F582" s="604"/>
      <c r="G582" s="604"/>
      <c r="H582" s="604"/>
      <c r="I582" s="602"/>
      <c r="J582" s="602">
        <f>SUM(D582:I582)</f>
        <v>0</v>
      </c>
    </row>
    <row r="583" spans="1:10" ht="15.75">
      <c r="A583" s="586">
        <v>73</v>
      </c>
      <c r="B583" s="582"/>
      <c r="C583" s="620"/>
      <c r="D583" s="602"/>
      <c r="E583" s="602"/>
      <c r="F583" s="604"/>
      <c r="G583" s="604"/>
      <c r="H583" s="604"/>
      <c r="I583" s="602"/>
      <c r="J583" s="602">
        <f>SUM(D583:I583)</f>
        <v>0</v>
      </c>
    </row>
    <row r="584" spans="1:10" ht="15.75">
      <c r="A584" s="592">
        <v>74</v>
      </c>
      <c r="B584" s="593"/>
      <c r="C584" s="622"/>
      <c r="D584" s="606"/>
      <c r="E584" s="606"/>
      <c r="F584" s="607"/>
      <c r="G584" s="607"/>
      <c r="H584" s="607"/>
      <c r="I584" s="606"/>
      <c r="J584" s="606">
        <f>SUM(D584:I584)</f>
        <v>0</v>
      </c>
    </row>
    <row r="585" spans="1:10" ht="15.75">
      <c r="A585" s="594" t="s">
        <v>310</v>
      </c>
      <c r="B585" s="595" t="s">
        <v>311</v>
      </c>
      <c r="C585" s="623">
        <f>SUM(C586:C766)</f>
        <v>0</v>
      </c>
      <c r="D585" s="608">
        <f aca="true" t="shared" si="16" ref="D585:J585">SUM(D586:D766)</f>
        <v>0</v>
      </c>
      <c r="E585" s="608">
        <f t="shared" si="16"/>
        <v>0</v>
      </c>
      <c r="F585" s="608">
        <f t="shared" si="16"/>
        <v>0</v>
      </c>
      <c r="G585" s="608">
        <f t="shared" si="16"/>
        <v>0</v>
      </c>
      <c r="H585" s="608">
        <f t="shared" si="16"/>
        <v>0</v>
      </c>
      <c r="I585" s="608">
        <f t="shared" si="16"/>
        <v>0</v>
      </c>
      <c r="J585" s="608">
        <f t="shared" si="16"/>
        <v>0</v>
      </c>
    </row>
    <row r="586" spans="1:10" ht="15.75">
      <c r="A586" s="598">
        <v>1</v>
      </c>
      <c r="B586" s="599"/>
      <c r="C586" s="626"/>
      <c r="D586" s="609"/>
      <c r="E586" s="609"/>
      <c r="F586" s="610"/>
      <c r="G586" s="610"/>
      <c r="H586" s="610"/>
      <c r="I586" s="609"/>
      <c r="J586" s="609">
        <f>SUM(D586:I586)</f>
        <v>0</v>
      </c>
    </row>
    <row r="587" spans="1:10" ht="15.75">
      <c r="A587" s="586">
        <v>2</v>
      </c>
      <c r="B587" s="582"/>
      <c r="C587" s="620"/>
      <c r="D587" s="602"/>
      <c r="E587" s="602"/>
      <c r="F587" s="604"/>
      <c r="G587" s="604"/>
      <c r="H587" s="604"/>
      <c r="I587" s="602"/>
      <c r="J587" s="602">
        <f aca="true" t="shared" si="17" ref="J587:J656">SUM(D587:I587)</f>
        <v>0</v>
      </c>
    </row>
    <row r="588" spans="1:10" ht="15.75">
      <c r="A588" s="586">
        <v>3</v>
      </c>
      <c r="B588" s="582"/>
      <c r="C588" s="620"/>
      <c r="D588" s="602"/>
      <c r="E588" s="602"/>
      <c r="F588" s="604"/>
      <c r="G588" s="604"/>
      <c r="H588" s="604"/>
      <c r="I588" s="602"/>
      <c r="J588" s="602">
        <f t="shared" si="17"/>
        <v>0</v>
      </c>
    </row>
    <row r="589" spans="1:10" ht="15.75">
      <c r="A589" s="586">
        <v>4</v>
      </c>
      <c r="B589" s="582"/>
      <c r="C589" s="620"/>
      <c r="D589" s="602"/>
      <c r="E589" s="602"/>
      <c r="F589" s="604"/>
      <c r="G589" s="604"/>
      <c r="H589" s="604"/>
      <c r="I589" s="602"/>
      <c r="J589" s="602">
        <f t="shared" si="17"/>
        <v>0</v>
      </c>
    </row>
    <row r="590" spans="1:10" ht="15.75">
      <c r="A590" s="586">
        <v>5</v>
      </c>
      <c r="B590" s="582"/>
      <c r="C590" s="620"/>
      <c r="D590" s="602"/>
      <c r="E590" s="602"/>
      <c r="F590" s="604"/>
      <c r="G590" s="604"/>
      <c r="H590" s="604"/>
      <c r="I590" s="602"/>
      <c r="J590" s="602">
        <f t="shared" si="17"/>
        <v>0</v>
      </c>
    </row>
    <row r="591" spans="1:10" ht="15.75">
      <c r="A591" s="586">
        <v>6</v>
      </c>
      <c r="B591" s="582"/>
      <c r="C591" s="620"/>
      <c r="D591" s="602"/>
      <c r="E591" s="602"/>
      <c r="F591" s="604"/>
      <c r="G591" s="604"/>
      <c r="H591" s="604"/>
      <c r="I591" s="602"/>
      <c r="J591" s="602">
        <f t="shared" si="17"/>
        <v>0</v>
      </c>
    </row>
    <row r="592" spans="1:10" ht="15.75">
      <c r="A592" s="586">
        <v>7</v>
      </c>
      <c r="B592" s="582"/>
      <c r="C592" s="620"/>
      <c r="D592" s="602"/>
      <c r="E592" s="602"/>
      <c r="F592" s="604"/>
      <c r="G592" s="604"/>
      <c r="H592" s="604"/>
      <c r="I592" s="602"/>
      <c r="J592" s="602">
        <f t="shared" si="17"/>
        <v>0</v>
      </c>
    </row>
    <row r="593" spans="1:10" ht="15.75">
      <c r="A593" s="586">
        <v>8</v>
      </c>
      <c r="B593" s="582"/>
      <c r="C593" s="620"/>
      <c r="D593" s="602"/>
      <c r="E593" s="602"/>
      <c r="F593" s="604"/>
      <c r="G593" s="604"/>
      <c r="H593" s="604"/>
      <c r="I593" s="602"/>
      <c r="J593" s="602">
        <f t="shared" si="17"/>
        <v>0</v>
      </c>
    </row>
    <row r="594" spans="1:10" ht="15.75">
      <c r="A594" s="586">
        <v>9</v>
      </c>
      <c r="B594" s="582"/>
      <c r="C594" s="620"/>
      <c r="D594" s="602"/>
      <c r="E594" s="602"/>
      <c r="F594" s="604"/>
      <c r="G594" s="604"/>
      <c r="H594" s="604"/>
      <c r="I594" s="602"/>
      <c r="J594" s="602">
        <f t="shared" si="17"/>
        <v>0</v>
      </c>
    </row>
    <row r="595" spans="1:10" ht="15.75">
      <c r="A595" s="586">
        <v>10</v>
      </c>
      <c r="B595" s="582"/>
      <c r="C595" s="620"/>
      <c r="D595" s="602"/>
      <c r="E595" s="602"/>
      <c r="F595" s="604"/>
      <c r="G595" s="604"/>
      <c r="H595" s="604"/>
      <c r="I595" s="602"/>
      <c r="J595" s="602">
        <f t="shared" si="17"/>
        <v>0</v>
      </c>
    </row>
    <row r="596" spans="1:10" ht="15.75">
      <c r="A596" s="586">
        <v>11</v>
      </c>
      <c r="B596" s="582"/>
      <c r="C596" s="620"/>
      <c r="D596" s="602"/>
      <c r="E596" s="602"/>
      <c r="F596" s="604"/>
      <c r="G596" s="604"/>
      <c r="H596" s="604"/>
      <c r="I596" s="602"/>
      <c r="J596" s="602">
        <f t="shared" si="17"/>
        <v>0</v>
      </c>
    </row>
    <row r="597" spans="1:10" ht="15.75">
      <c r="A597" s="586">
        <v>12</v>
      </c>
      <c r="B597" s="582"/>
      <c r="C597" s="620"/>
      <c r="D597" s="602"/>
      <c r="E597" s="602"/>
      <c r="F597" s="604"/>
      <c r="G597" s="604"/>
      <c r="H597" s="604"/>
      <c r="I597" s="602"/>
      <c r="J597" s="602">
        <f t="shared" si="17"/>
        <v>0</v>
      </c>
    </row>
    <row r="598" spans="1:10" ht="15.75">
      <c r="A598" s="586">
        <v>13</v>
      </c>
      <c r="B598" s="582"/>
      <c r="C598" s="620"/>
      <c r="D598" s="602"/>
      <c r="E598" s="602"/>
      <c r="F598" s="604"/>
      <c r="G598" s="604"/>
      <c r="H598" s="604"/>
      <c r="I598" s="602"/>
      <c r="J598" s="602">
        <f t="shared" si="17"/>
        <v>0</v>
      </c>
    </row>
    <row r="599" spans="1:10" ht="15.75">
      <c r="A599" s="586">
        <v>14</v>
      </c>
      <c r="B599" s="582"/>
      <c r="C599" s="620"/>
      <c r="D599" s="602"/>
      <c r="E599" s="602"/>
      <c r="F599" s="604"/>
      <c r="G599" s="604"/>
      <c r="H599" s="604"/>
      <c r="I599" s="602"/>
      <c r="J599" s="602">
        <f t="shared" si="17"/>
        <v>0</v>
      </c>
    </row>
    <row r="600" spans="1:10" ht="15.75">
      <c r="A600" s="586">
        <v>15</v>
      </c>
      <c r="B600" s="582"/>
      <c r="C600" s="620"/>
      <c r="D600" s="602"/>
      <c r="E600" s="602"/>
      <c r="F600" s="604"/>
      <c r="G600" s="604"/>
      <c r="H600" s="604"/>
      <c r="I600" s="602"/>
      <c r="J600" s="602">
        <f t="shared" si="17"/>
        <v>0</v>
      </c>
    </row>
    <row r="601" spans="1:10" ht="15.75">
      <c r="A601" s="586">
        <v>16</v>
      </c>
      <c r="B601" s="582"/>
      <c r="C601" s="620"/>
      <c r="D601" s="602"/>
      <c r="E601" s="602"/>
      <c r="F601" s="604"/>
      <c r="G601" s="604"/>
      <c r="H601" s="604"/>
      <c r="I601" s="602"/>
      <c r="J601" s="602">
        <f t="shared" si="17"/>
        <v>0</v>
      </c>
    </row>
    <row r="602" spans="1:10" ht="15.75">
      <c r="A602" s="586">
        <v>17</v>
      </c>
      <c r="B602" s="582"/>
      <c r="C602" s="620"/>
      <c r="D602" s="602"/>
      <c r="E602" s="602"/>
      <c r="F602" s="604"/>
      <c r="G602" s="604"/>
      <c r="H602" s="604"/>
      <c r="I602" s="602"/>
      <c r="J602" s="602">
        <f t="shared" si="17"/>
        <v>0</v>
      </c>
    </row>
    <row r="603" spans="1:10" ht="15.75">
      <c r="A603" s="586">
        <v>18</v>
      </c>
      <c r="B603" s="582"/>
      <c r="C603" s="620"/>
      <c r="D603" s="602"/>
      <c r="E603" s="602"/>
      <c r="F603" s="604"/>
      <c r="G603" s="604"/>
      <c r="H603" s="604"/>
      <c r="I603" s="602"/>
      <c r="J603" s="602">
        <f t="shared" si="17"/>
        <v>0</v>
      </c>
    </row>
    <row r="604" spans="1:10" ht="15.75">
      <c r="A604" s="586">
        <v>19</v>
      </c>
      <c r="B604" s="582"/>
      <c r="C604" s="620"/>
      <c r="D604" s="602"/>
      <c r="E604" s="602"/>
      <c r="F604" s="604"/>
      <c r="G604" s="604"/>
      <c r="H604" s="604"/>
      <c r="I604" s="602"/>
      <c r="J604" s="602">
        <f t="shared" si="17"/>
        <v>0</v>
      </c>
    </row>
    <row r="605" spans="1:10" ht="15.75">
      <c r="A605" s="586">
        <v>20</v>
      </c>
      <c r="B605" s="582"/>
      <c r="C605" s="620"/>
      <c r="D605" s="602"/>
      <c r="E605" s="602"/>
      <c r="F605" s="604"/>
      <c r="G605" s="604"/>
      <c r="H605" s="604"/>
      <c r="I605" s="602"/>
      <c r="J605" s="602">
        <f t="shared" si="17"/>
        <v>0</v>
      </c>
    </row>
    <row r="606" spans="1:10" ht="21.75" customHeight="1">
      <c r="A606" s="586">
        <v>21</v>
      </c>
      <c r="B606" s="582"/>
      <c r="C606" s="620"/>
      <c r="D606" s="602"/>
      <c r="E606" s="602"/>
      <c r="F606" s="604"/>
      <c r="G606" s="604"/>
      <c r="H606" s="604"/>
      <c r="I606" s="602"/>
      <c r="J606" s="602">
        <f t="shared" si="17"/>
        <v>0</v>
      </c>
    </row>
    <row r="607" spans="1:10" ht="15.75">
      <c r="A607" s="586">
        <v>22</v>
      </c>
      <c r="B607" s="582"/>
      <c r="C607" s="620"/>
      <c r="D607" s="602"/>
      <c r="E607" s="602"/>
      <c r="F607" s="604"/>
      <c r="G607" s="604"/>
      <c r="H607" s="604"/>
      <c r="I607" s="602"/>
      <c r="J607" s="602">
        <f t="shared" si="17"/>
        <v>0</v>
      </c>
    </row>
    <row r="608" spans="1:10" ht="15.75">
      <c r="A608" s="586">
        <v>23</v>
      </c>
      <c r="B608" s="582"/>
      <c r="C608" s="620"/>
      <c r="D608" s="602"/>
      <c r="E608" s="602"/>
      <c r="F608" s="604"/>
      <c r="G608" s="604"/>
      <c r="H608" s="604"/>
      <c r="I608" s="602"/>
      <c r="J608" s="602">
        <f t="shared" si="17"/>
        <v>0</v>
      </c>
    </row>
    <row r="609" spans="1:10" ht="15.75">
      <c r="A609" s="586">
        <v>24</v>
      </c>
      <c r="B609" s="582"/>
      <c r="C609" s="620"/>
      <c r="D609" s="602"/>
      <c r="E609" s="602"/>
      <c r="F609" s="604"/>
      <c r="G609" s="604"/>
      <c r="H609" s="604"/>
      <c r="I609" s="602"/>
      <c r="J609" s="602">
        <f t="shared" si="17"/>
        <v>0</v>
      </c>
    </row>
    <row r="610" spans="1:10" ht="15.75">
      <c r="A610" s="586">
        <v>25</v>
      </c>
      <c r="B610" s="582"/>
      <c r="C610" s="620"/>
      <c r="D610" s="602"/>
      <c r="E610" s="602"/>
      <c r="F610" s="604"/>
      <c r="G610" s="604"/>
      <c r="H610" s="604"/>
      <c r="I610" s="602"/>
      <c r="J610" s="602">
        <f t="shared" si="17"/>
        <v>0</v>
      </c>
    </row>
    <row r="611" spans="1:10" ht="15.75">
      <c r="A611" s="586">
        <v>26</v>
      </c>
      <c r="B611" s="582"/>
      <c r="C611" s="620"/>
      <c r="D611" s="602"/>
      <c r="E611" s="602"/>
      <c r="F611" s="604"/>
      <c r="G611" s="604"/>
      <c r="H611" s="604"/>
      <c r="I611" s="602"/>
      <c r="J611" s="602">
        <f t="shared" si="17"/>
        <v>0</v>
      </c>
    </row>
    <row r="612" spans="1:10" ht="15.75">
      <c r="A612" s="586">
        <v>27</v>
      </c>
      <c r="B612" s="582"/>
      <c r="C612" s="620"/>
      <c r="D612" s="602"/>
      <c r="E612" s="602"/>
      <c r="F612" s="604"/>
      <c r="G612" s="604"/>
      <c r="H612" s="604"/>
      <c r="I612" s="602"/>
      <c r="J612" s="602">
        <f t="shared" si="17"/>
        <v>0</v>
      </c>
    </row>
    <row r="613" spans="1:10" ht="15.75">
      <c r="A613" s="586">
        <v>28</v>
      </c>
      <c r="B613" s="582"/>
      <c r="C613" s="620"/>
      <c r="D613" s="602"/>
      <c r="E613" s="602"/>
      <c r="F613" s="604"/>
      <c r="G613" s="604"/>
      <c r="H613" s="604"/>
      <c r="I613" s="602"/>
      <c r="J613" s="602">
        <f t="shared" si="17"/>
        <v>0</v>
      </c>
    </row>
    <row r="614" spans="1:10" ht="15.75">
      <c r="A614" s="586">
        <v>29</v>
      </c>
      <c r="B614" s="582"/>
      <c r="C614" s="620"/>
      <c r="D614" s="602"/>
      <c r="E614" s="602"/>
      <c r="F614" s="604"/>
      <c r="G614" s="604"/>
      <c r="H614" s="604"/>
      <c r="I614" s="602"/>
      <c r="J614" s="602">
        <f t="shared" si="17"/>
        <v>0</v>
      </c>
    </row>
    <row r="615" spans="1:10" ht="15.75">
      <c r="A615" s="586">
        <v>30</v>
      </c>
      <c r="B615" s="582"/>
      <c r="C615" s="620"/>
      <c r="D615" s="602"/>
      <c r="E615" s="602"/>
      <c r="F615" s="604"/>
      <c r="G615" s="604"/>
      <c r="H615" s="604"/>
      <c r="I615" s="602"/>
      <c r="J615" s="602">
        <f t="shared" si="17"/>
        <v>0</v>
      </c>
    </row>
    <row r="616" spans="1:10" ht="15.75">
      <c r="A616" s="586">
        <v>31</v>
      </c>
      <c r="B616" s="582"/>
      <c r="C616" s="620"/>
      <c r="D616" s="602"/>
      <c r="E616" s="602"/>
      <c r="F616" s="604"/>
      <c r="G616" s="604"/>
      <c r="H616" s="604"/>
      <c r="I616" s="602"/>
      <c r="J616" s="602">
        <f t="shared" si="17"/>
        <v>0</v>
      </c>
    </row>
    <row r="617" spans="1:10" ht="15.75">
      <c r="A617" s="586">
        <v>32</v>
      </c>
      <c r="B617" s="582"/>
      <c r="C617" s="620"/>
      <c r="D617" s="602"/>
      <c r="E617" s="602"/>
      <c r="F617" s="604"/>
      <c r="G617" s="604"/>
      <c r="H617" s="604"/>
      <c r="I617" s="602"/>
      <c r="J617" s="602">
        <f t="shared" si="17"/>
        <v>0</v>
      </c>
    </row>
    <row r="618" spans="1:10" ht="15.75">
      <c r="A618" s="586">
        <v>33</v>
      </c>
      <c r="B618" s="582"/>
      <c r="C618" s="620"/>
      <c r="D618" s="602"/>
      <c r="E618" s="602"/>
      <c r="F618" s="604"/>
      <c r="G618" s="604"/>
      <c r="H618" s="604"/>
      <c r="I618" s="602"/>
      <c r="J618" s="602">
        <f t="shared" si="17"/>
        <v>0</v>
      </c>
    </row>
    <row r="619" spans="1:10" ht="15.75">
      <c r="A619" s="586">
        <v>34</v>
      </c>
      <c r="B619" s="582"/>
      <c r="C619" s="620"/>
      <c r="D619" s="602"/>
      <c r="E619" s="602"/>
      <c r="F619" s="604"/>
      <c r="G619" s="604"/>
      <c r="H619" s="604"/>
      <c r="I619" s="602"/>
      <c r="J619" s="602">
        <f t="shared" si="17"/>
        <v>0</v>
      </c>
    </row>
    <row r="620" spans="1:10" ht="15.75">
      <c r="A620" s="586">
        <v>35</v>
      </c>
      <c r="B620" s="582"/>
      <c r="C620" s="620"/>
      <c r="D620" s="602"/>
      <c r="E620" s="602"/>
      <c r="F620" s="604"/>
      <c r="G620" s="604"/>
      <c r="H620" s="604"/>
      <c r="I620" s="602"/>
      <c r="J620" s="602">
        <f t="shared" si="17"/>
        <v>0</v>
      </c>
    </row>
    <row r="621" spans="1:10" ht="15.75">
      <c r="A621" s="586">
        <v>36</v>
      </c>
      <c r="B621" s="582"/>
      <c r="C621" s="620"/>
      <c r="D621" s="602"/>
      <c r="E621" s="602"/>
      <c r="F621" s="604"/>
      <c r="G621" s="604"/>
      <c r="H621" s="604"/>
      <c r="I621" s="602"/>
      <c r="J621" s="602">
        <f t="shared" si="17"/>
        <v>0</v>
      </c>
    </row>
    <row r="622" spans="1:10" ht="15.75">
      <c r="A622" s="586">
        <v>37</v>
      </c>
      <c r="B622" s="582"/>
      <c r="C622" s="620"/>
      <c r="D622" s="602"/>
      <c r="E622" s="602"/>
      <c r="F622" s="604"/>
      <c r="G622" s="604"/>
      <c r="H622" s="604"/>
      <c r="I622" s="602"/>
      <c r="J622" s="602">
        <f t="shared" si="17"/>
        <v>0</v>
      </c>
    </row>
    <row r="623" spans="1:10" ht="15.75">
      <c r="A623" s="586">
        <v>38</v>
      </c>
      <c r="B623" s="582"/>
      <c r="C623" s="620"/>
      <c r="D623" s="602"/>
      <c r="E623" s="602"/>
      <c r="F623" s="604"/>
      <c r="G623" s="604"/>
      <c r="H623" s="604"/>
      <c r="I623" s="602"/>
      <c r="J623" s="602">
        <f t="shared" si="17"/>
        <v>0</v>
      </c>
    </row>
    <row r="624" spans="1:10" ht="15.75">
      <c r="A624" s="586">
        <v>39</v>
      </c>
      <c r="B624" s="582"/>
      <c r="C624" s="620"/>
      <c r="D624" s="602"/>
      <c r="E624" s="602"/>
      <c r="F624" s="604"/>
      <c r="G624" s="604"/>
      <c r="H624" s="604"/>
      <c r="I624" s="602"/>
      <c r="J624" s="602">
        <f t="shared" si="17"/>
        <v>0</v>
      </c>
    </row>
    <row r="625" spans="1:10" ht="15.75">
      <c r="A625" s="586">
        <v>40</v>
      </c>
      <c r="B625" s="582"/>
      <c r="C625" s="620"/>
      <c r="D625" s="602"/>
      <c r="E625" s="602"/>
      <c r="F625" s="604"/>
      <c r="G625" s="604"/>
      <c r="H625" s="604"/>
      <c r="I625" s="602"/>
      <c r="J625" s="602">
        <f t="shared" si="17"/>
        <v>0</v>
      </c>
    </row>
    <row r="626" spans="1:10" ht="15.75">
      <c r="A626" s="586">
        <v>41</v>
      </c>
      <c r="B626" s="582"/>
      <c r="C626" s="620"/>
      <c r="D626" s="602"/>
      <c r="E626" s="602"/>
      <c r="F626" s="604"/>
      <c r="G626" s="604"/>
      <c r="H626" s="604"/>
      <c r="I626" s="602"/>
      <c r="J626" s="602">
        <f t="shared" si="17"/>
        <v>0</v>
      </c>
    </row>
    <row r="627" spans="1:10" ht="15.75">
      <c r="A627" s="586">
        <v>42</v>
      </c>
      <c r="B627" s="582"/>
      <c r="C627" s="620"/>
      <c r="D627" s="602"/>
      <c r="E627" s="602"/>
      <c r="F627" s="604"/>
      <c r="G627" s="604"/>
      <c r="H627" s="604"/>
      <c r="I627" s="602"/>
      <c r="J627" s="602">
        <f t="shared" si="17"/>
        <v>0</v>
      </c>
    </row>
    <row r="628" spans="1:10" ht="15.75">
      <c r="A628" s="586">
        <v>43</v>
      </c>
      <c r="B628" s="582"/>
      <c r="C628" s="620"/>
      <c r="D628" s="602"/>
      <c r="E628" s="602"/>
      <c r="F628" s="604"/>
      <c r="G628" s="604"/>
      <c r="H628" s="604"/>
      <c r="I628" s="602"/>
      <c r="J628" s="602">
        <f t="shared" si="17"/>
        <v>0</v>
      </c>
    </row>
    <row r="629" spans="1:10" ht="15.75">
      <c r="A629" s="586">
        <v>44</v>
      </c>
      <c r="B629" s="582"/>
      <c r="C629" s="620"/>
      <c r="D629" s="602"/>
      <c r="E629" s="602"/>
      <c r="F629" s="604"/>
      <c r="G629" s="604"/>
      <c r="H629" s="604"/>
      <c r="I629" s="602"/>
      <c r="J629" s="602">
        <f t="shared" si="17"/>
        <v>0</v>
      </c>
    </row>
    <row r="630" spans="1:10" ht="15.75">
      <c r="A630" s="586">
        <v>45</v>
      </c>
      <c r="B630" s="582"/>
      <c r="C630" s="620"/>
      <c r="D630" s="602"/>
      <c r="E630" s="602"/>
      <c r="F630" s="604"/>
      <c r="G630" s="604"/>
      <c r="H630" s="604"/>
      <c r="I630" s="602"/>
      <c r="J630" s="602">
        <f t="shared" si="17"/>
        <v>0</v>
      </c>
    </row>
    <row r="631" spans="1:10" ht="15.75">
      <c r="A631" s="586">
        <v>46</v>
      </c>
      <c r="B631" s="582"/>
      <c r="C631" s="620"/>
      <c r="D631" s="602"/>
      <c r="E631" s="602"/>
      <c r="F631" s="604"/>
      <c r="G631" s="604"/>
      <c r="H631" s="604"/>
      <c r="I631" s="602"/>
      <c r="J631" s="602">
        <f t="shared" si="17"/>
        <v>0</v>
      </c>
    </row>
    <row r="632" spans="1:10" s="576" customFormat="1" ht="15.75">
      <c r="A632" s="586">
        <v>47</v>
      </c>
      <c r="B632" s="582"/>
      <c r="C632" s="620"/>
      <c r="D632" s="602"/>
      <c r="E632" s="602"/>
      <c r="F632" s="604"/>
      <c r="G632" s="604"/>
      <c r="H632" s="604"/>
      <c r="I632" s="602"/>
      <c r="J632" s="602">
        <f t="shared" si="17"/>
        <v>0</v>
      </c>
    </row>
    <row r="633" spans="1:10" ht="15.75">
      <c r="A633" s="586">
        <v>48</v>
      </c>
      <c r="B633" s="582"/>
      <c r="C633" s="620"/>
      <c r="D633" s="602"/>
      <c r="E633" s="602"/>
      <c r="F633" s="604"/>
      <c r="G633" s="604"/>
      <c r="H633" s="604"/>
      <c r="I633" s="602"/>
      <c r="J633" s="602">
        <f t="shared" si="17"/>
        <v>0</v>
      </c>
    </row>
    <row r="634" spans="1:10" ht="15.75">
      <c r="A634" s="586">
        <v>49</v>
      </c>
      <c r="B634" s="582"/>
      <c r="C634" s="620"/>
      <c r="D634" s="602"/>
      <c r="E634" s="602"/>
      <c r="F634" s="604"/>
      <c r="G634" s="604"/>
      <c r="H634" s="604"/>
      <c r="I634" s="602"/>
      <c r="J634" s="602">
        <f t="shared" si="17"/>
        <v>0</v>
      </c>
    </row>
    <row r="635" spans="1:10" ht="15.75">
      <c r="A635" s="586">
        <v>50</v>
      </c>
      <c r="B635" s="582"/>
      <c r="C635" s="620"/>
      <c r="D635" s="602"/>
      <c r="E635" s="602"/>
      <c r="F635" s="604"/>
      <c r="G635" s="604"/>
      <c r="H635" s="604"/>
      <c r="I635" s="602"/>
      <c r="J635" s="602">
        <f t="shared" si="17"/>
        <v>0</v>
      </c>
    </row>
    <row r="636" spans="1:10" ht="15.75">
      <c r="A636" s="586">
        <v>51</v>
      </c>
      <c r="B636" s="582"/>
      <c r="C636" s="620"/>
      <c r="D636" s="602"/>
      <c r="E636" s="602"/>
      <c r="F636" s="604"/>
      <c r="G636" s="604"/>
      <c r="H636" s="604"/>
      <c r="I636" s="602"/>
      <c r="J636" s="602">
        <f t="shared" si="17"/>
        <v>0</v>
      </c>
    </row>
    <row r="637" spans="1:10" ht="15.75">
      <c r="A637" s="586">
        <v>52</v>
      </c>
      <c r="B637" s="582"/>
      <c r="C637" s="620"/>
      <c r="D637" s="602"/>
      <c r="E637" s="602"/>
      <c r="F637" s="604"/>
      <c r="G637" s="604"/>
      <c r="H637" s="604"/>
      <c r="I637" s="602"/>
      <c r="J637" s="602">
        <f t="shared" si="17"/>
        <v>0</v>
      </c>
    </row>
    <row r="638" spans="1:10" ht="15.75">
      <c r="A638" s="586">
        <v>53</v>
      </c>
      <c r="B638" s="582"/>
      <c r="C638" s="620"/>
      <c r="D638" s="602"/>
      <c r="E638" s="602"/>
      <c r="F638" s="604"/>
      <c r="G638" s="604"/>
      <c r="H638" s="604"/>
      <c r="I638" s="602"/>
      <c r="J638" s="602">
        <f t="shared" si="17"/>
        <v>0</v>
      </c>
    </row>
    <row r="639" spans="1:10" ht="15.75">
      <c r="A639" s="586">
        <v>54</v>
      </c>
      <c r="B639" s="582"/>
      <c r="C639" s="620"/>
      <c r="D639" s="602"/>
      <c r="E639" s="602"/>
      <c r="F639" s="604"/>
      <c r="G639" s="604"/>
      <c r="H639" s="604"/>
      <c r="I639" s="602"/>
      <c r="J639" s="602">
        <f t="shared" si="17"/>
        <v>0</v>
      </c>
    </row>
    <row r="640" spans="1:10" ht="15.75">
      <c r="A640" s="586">
        <v>55</v>
      </c>
      <c r="B640" s="582"/>
      <c r="C640" s="620"/>
      <c r="D640" s="602"/>
      <c r="E640" s="602"/>
      <c r="F640" s="604"/>
      <c r="G640" s="604"/>
      <c r="H640" s="604"/>
      <c r="I640" s="602"/>
      <c r="J640" s="602">
        <f t="shared" si="17"/>
        <v>0</v>
      </c>
    </row>
    <row r="641" spans="1:10" ht="15.75">
      <c r="A641" s="586">
        <v>56</v>
      </c>
      <c r="B641" s="582"/>
      <c r="C641" s="620"/>
      <c r="D641" s="602"/>
      <c r="E641" s="602"/>
      <c r="F641" s="604"/>
      <c r="G641" s="604"/>
      <c r="H641" s="604"/>
      <c r="I641" s="602"/>
      <c r="J641" s="602">
        <f t="shared" si="17"/>
        <v>0</v>
      </c>
    </row>
    <row r="642" spans="1:10" s="576" customFormat="1" ht="15.75">
      <c r="A642" s="586">
        <v>57</v>
      </c>
      <c r="B642" s="582"/>
      <c r="C642" s="620"/>
      <c r="D642" s="602"/>
      <c r="E642" s="602"/>
      <c r="F642" s="604"/>
      <c r="G642" s="604"/>
      <c r="H642" s="604"/>
      <c r="I642" s="602"/>
      <c r="J642" s="602">
        <f t="shared" si="17"/>
        <v>0</v>
      </c>
    </row>
    <row r="643" spans="1:10" s="576" customFormat="1" ht="15.75">
      <c r="A643" s="586">
        <v>58</v>
      </c>
      <c r="B643" s="582"/>
      <c r="C643" s="620"/>
      <c r="D643" s="602"/>
      <c r="E643" s="602"/>
      <c r="F643" s="604"/>
      <c r="G643" s="604"/>
      <c r="H643" s="604"/>
      <c r="I643" s="602"/>
      <c r="J643" s="602">
        <f t="shared" si="17"/>
        <v>0</v>
      </c>
    </row>
    <row r="644" spans="1:10" ht="15.75">
      <c r="A644" s="586">
        <v>59</v>
      </c>
      <c r="B644" s="582"/>
      <c r="C644" s="620"/>
      <c r="D644" s="602"/>
      <c r="E644" s="602"/>
      <c r="F644" s="604"/>
      <c r="G644" s="604"/>
      <c r="H644" s="604"/>
      <c r="I644" s="602"/>
      <c r="J644" s="602">
        <f t="shared" si="17"/>
        <v>0</v>
      </c>
    </row>
    <row r="645" spans="1:10" ht="15.75">
      <c r="A645" s="586">
        <v>60</v>
      </c>
      <c r="B645" s="582"/>
      <c r="C645" s="620"/>
      <c r="D645" s="602"/>
      <c r="E645" s="602"/>
      <c r="F645" s="604"/>
      <c r="G645" s="604"/>
      <c r="H645" s="604"/>
      <c r="I645" s="602"/>
      <c r="J645" s="602">
        <f t="shared" si="17"/>
        <v>0</v>
      </c>
    </row>
    <row r="646" spans="1:10" ht="15.75">
      <c r="A646" s="586">
        <v>61</v>
      </c>
      <c r="B646" s="582"/>
      <c r="C646" s="620"/>
      <c r="D646" s="602"/>
      <c r="E646" s="602"/>
      <c r="F646" s="604"/>
      <c r="G646" s="604"/>
      <c r="H646" s="604"/>
      <c r="I646" s="602"/>
      <c r="J646" s="602">
        <f t="shared" si="17"/>
        <v>0</v>
      </c>
    </row>
    <row r="647" spans="1:10" ht="15.75">
      <c r="A647" s="586">
        <v>62</v>
      </c>
      <c r="B647" s="582"/>
      <c r="C647" s="620"/>
      <c r="D647" s="602"/>
      <c r="E647" s="602"/>
      <c r="F647" s="604"/>
      <c r="G647" s="604"/>
      <c r="H647" s="604"/>
      <c r="I647" s="602"/>
      <c r="J647" s="602">
        <f t="shared" si="17"/>
        <v>0</v>
      </c>
    </row>
    <row r="648" spans="1:10" ht="15.75">
      <c r="A648" s="586">
        <v>63</v>
      </c>
      <c r="B648" s="582"/>
      <c r="C648" s="620"/>
      <c r="D648" s="602"/>
      <c r="E648" s="602"/>
      <c r="F648" s="604"/>
      <c r="G648" s="604"/>
      <c r="H648" s="604"/>
      <c r="I648" s="602"/>
      <c r="J648" s="602">
        <f t="shared" si="17"/>
        <v>0</v>
      </c>
    </row>
    <row r="649" spans="1:10" ht="15.75">
      <c r="A649" s="586">
        <v>64</v>
      </c>
      <c r="B649" s="582"/>
      <c r="C649" s="620"/>
      <c r="D649" s="602"/>
      <c r="E649" s="602"/>
      <c r="F649" s="604"/>
      <c r="G649" s="604"/>
      <c r="H649" s="604"/>
      <c r="I649" s="602"/>
      <c r="J649" s="602">
        <f t="shared" si="17"/>
        <v>0</v>
      </c>
    </row>
    <row r="650" spans="1:10" ht="15.75">
      <c r="A650" s="586">
        <v>65</v>
      </c>
      <c r="B650" s="582"/>
      <c r="C650" s="620"/>
      <c r="D650" s="602"/>
      <c r="E650" s="602"/>
      <c r="F650" s="604"/>
      <c r="G650" s="604"/>
      <c r="H650" s="604"/>
      <c r="I650" s="602"/>
      <c r="J650" s="602">
        <f t="shared" si="17"/>
        <v>0</v>
      </c>
    </row>
    <row r="651" spans="1:10" ht="15.75">
      <c r="A651" s="586">
        <v>66</v>
      </c>
      <c r="B651" s="582"/>
      <c r="C651" s="620"/>
      <c r="D651" s="602"/>
      <c r="E651" s="602"/>
      <c r="F651" s="604"/>
      <c r="G651" s="604"/>
      <c r="H651" s="604"/>
      <c r="I651" s="602"/>
      <c r="J651" s="602">
        <f t="shared" si="17"/>
        <v>0</v>
      </c>
    </row>
    <row r="652" spans="1:10" ht="15.75">
      <c r="A652" s="586">
        <v>67</v>
      </c>
      <c r="B652" s="582"/>
      <c r="C652" s="620"/>
      <c r="D652" s="602"/>
      <c r="E652" s="602"/>
      <c r="F652" s="604"/>
      <c r="G652" s="604"/>
      <c r="H652" s="604"/>
      <c r="I652" s="602"/>
      <c r="J652" s="602">
        <f t="shared" si="17"/>
        <v>0</v>
      </c>
    </row>
    <row r="653" spans="1:10" ht="15.75">
      <c r="A653" s="586">
        <v>68</v>
      </c>
      <c r="B653" s="582"/>
      <c r="C653" s="620"/>
      <c r="D653" s="602"/>
      <c r="E653" s="602"/>
      <c r="F653" s="604"/>
      <c r="G653" s="604"/>
      <c r="H653" s="604"/>
      <c r="I653" s="602"/>
      <c r="J653" s="602">
        <f t="shared" si="17"/>
        <v>0</v>
      </c>
    </row>
    <row r="654" spans="1:10" ht="15.75">
      <c r="A654" s="586">
        <v>69</v>
      </c>
      <c r="B654" s="582"/>
      <c r="C654" s="620"/>
      <c r="D654" s="602"/>
      <c r="E654" s="602"/>
      <c r="F654" s="604"/>
      <c r="G654" s="604"/>
      <c r="H654" s="604"/>
      <c r="I654" s="602"/>
      <c r="J654" s="602">
        <f t="shared" si="17"/>
        <v>0</v>
      </c>
    </row>
    <row r="655" spans="1:10" ht="15.75">
      <c r="A655" s="586">
        <v>70</v>
      </c>
      <c r="B655" s="582"/>
      <c r="C655" s="620"/>
      <c r="D655" s="602"/>
      <c r="E655" s="602"/>
      <c r="F655" s="604"/>
      <c r="G655" s="604"/>
      <c r="H655" s="604"/>
      <c r="I655" s="602"/>
      <c r="J655" s="602">
        <f t="shared" si="17"/>
        <v>0</v>
      </c>
    </row>
    <row r="656" spans="1:10" ht="15.75">
      <c r="A656" s="586">
        <v>71</v>
      </c>
      <c r="B656" s="582"/>
      <c r="C656" s="620"/>
      <c r="D656" s="602"/>
      <c r="E656" s="602"/>
      <c r="F656" s="604"/>
      <c r="G656" s="604"/>
      <c r="H656" s="604"/>
      <c r="I656" s="602"/>
      <c r="J656" s="602">
        <f t="shared" si="17"/>
        <v>0</v>
      </c>
    </row>
    <row r="657" spans="1:10" ht="15.75">
      <c r="A657" s="586">
        <v>72</v>
      </c>
      <c r="B657" s="582"/>
      <c r="C657" s="620"/>
      <c r="D657" s="602"/>
      <c r="E657" s="602"/>
      <c r="F657" s="604"/>
      <c r="G657" s="604"/>
      <c r="H657" s="604"/>
      <c r="I657" s="602"/>
      <c r="J657" s="602">
        <f aca="true" t="shared" si="18" ref="J657:J721">SUM(D657:I657)</f>
        <v>0</v>
      </c>
    </row>
    <row r="658" spans="1:10" ht="15.75">
      <c r="A658" s="586">
        <v>73</v>
      </c>
      <c r="B658" s="582"/>
      <c r="C658" s="620"/>
      <c r="D658" s="602"/>
      <c r="E658" s="602"/>
      <c r="F658" s="604"/>
      <c r="G658" s="604"/>
      <c r="H658" s="604"/>
      <c r="I658" s="602"/>
      <c r="J658" s="602">
        <f t="shared" si="18"/>
        <v>0</v>
      </c>
    </row>
    <row r="659" spans="1:10" ht="15.75">
      <c r="A659" s="586">
        <v>74</v>
      </c>
      <c r="B659" s="582"/>
      <c r="C659" s="620"/>
      <c r="D659" s="602"/>
      <c r="E659" s="602"/>
      <c r="F659" s="604"/>
      <c r="G659" s="604"/>
      <c r="H659" s="604"/>
      <c r="I659" s="602"/>
      <c r="J659" s="602">
        <f t="shared" si="18"/>
        <v>0</v>
      </c>
    </row>
    <row r="660" spans="1:10" ht="15.75">
      <c r="A660" s="586">
        <v>75</v>
      </c>
      <c r="B660" s="582"/>
      <c r="C660" s="620"/>
      <c r="D660" s="602"/>
      <c r="E660" s="602"/>
      <c r="F660" s="604"/>
      <c r="G660" s="604"/>
      <c r="H660" s="604"/>
      <c r="I660" s="602"/>
      <c r="J660" s="602">
        <f t="shared" si="18"/>
        <v>0</v>
      </c>
    </row>
    <row r="661" spans="1:10" ht="15.75">
      <c r="A661" s="586">
        <v>76</v>
      </c>
      <c r="B661" s="582"/>
      <c r="C661" s="620"/>
      <c r="D661" s="602"/>
      <c r="E661" s="602"/>
      <c r="F661" s="604"/>
      <c r="G661" s="604"/>
      <c r="H661" s="604"/>
      <c r="I661" s="602"/>
      <c r="J661" s="602">
        <f t="shared" si="18"/>
        <v>0</v>
      </c>
    </row>
    <row r="662" spans="1:10" ht="15.75">
      <c r="A662" s="586">
        <v>77</v>
      </c>
      <c r="B662" s="582"/>
      <c r="C662" s="620"/>
      <c r="D662" s="602"/>
      <c r="E662" s="602"/>
      <c r="F662" s="604"/>
      <c r="G662" s="604"/>
      <c r="H662" s="604"/>
      <c r="I662" s="602"/>
      <c r="J662" s="602">
        <f t="shared" si="18"/>
        <v>0</v>
      </c>
    </row>
    <row r="663" spans="1:10" ht="15.75">
      <c r="A663" s="586">
        <v>78</v>
      </c>
      <c r="B663" s="582"/>
      <c r="C663" s="620"/>
      <c r="D663" s="602"/>
      <c r="E663" s="602"/>
      <c r="F663" s="604"/>
      <c r="G663" s="604"/>
      <c r="H663" s="604"/>
      <c r="I663" s="602"/>
      <c r="J663" s="602">
        <f t="shared" si="18"/>
        <v>0</v>
      </c>
    </row>
    <row r="664" spans="1:10" ht="15.75">
      <c r="A664" s="586">
        <v>79</v>
      </c>
      <c r="B664" s="582"/>
      <c r="C664" s="620"/>
      <c r="D664" s="602"/>
      <c r="E664" s="602"/>
      <c r="F664" s="604"/>
      <c r="G664" s="604"/>
      <c r="H664" s="604"/>
      <c r="I664" s="602"/>
      <c r="J664" s="602">
        <f t="shared" si="18"/>
        <v>0</v>
      </c>
    </row>
    <row r="665" spans="1:10" ht="15.75">
      <c r="A665" s="586">
        <v>80</v>
      </c>
      <c r="B665" s="582"/>
      <c r="C665" s="620"/>
      <c r="D665" s="602"/>
      <c r="E665" s="602"/>
      <c r="F665" s="604"/>
      <c r="G665" s="604"/>
      <c r="H665" s="604"/>
      <c r="I665" s="602"/>
      <c r="J665" s="602">
        <f t="shared" si="18"/>
        <v>0</v>
      </c>
    </row>
    <row r="666" spans="1:10" ht="15.75">
      <c r="A666" s="586">
        <v>81</v>
      </c>
      <c r="B666" s="582"/>
      <c r="C666" s="620"/>
      <c r="D666" s="602"/>
      <c r="E666" s="602"/>
      <c r="F666" s="604"/>
      <c r="G666" s="604"/>
      <c r="H666" s="604"/>
      <c r="I666" s="602"/>
      <c r="J666" s="602">
        <f t="shared" si="18"/>
        <v>0</v>
      </c>
    </row>
    <row r="667" spans="1:10" ht="15.75">
      <c r="A667" s="586">
        <v>82</v>
      </c>
      <c r="B667" s="582"/>
      <c r="C667" s="620"/>
      <c r="D667" s="602"/>
      <c r="E667" s="602"/>
      <c r="F667" s="604"/>
      <c r="G667" s="604"/>
      <c r="H667" s="604"/>
      <c r="I667" s="602"/>
      <c r="J667" s="602">
        <f t="shared" si="18"/>
        <v>0</v>
      </c>
    </row>
    <row r="668" spans="1:10" ht="15.75">
      <c r="A668" s="586">
        <v>83</v>
      </c>
      <c r="B668" s="582"/>
      <c r="C668" s="620"/>
      <c r="D668" s="602"/>
      <c r="E668" s="602"/>
      <c r="F668" s="604"/>
      <c r="G668" s="604"/>
      <c r="H668" s="604"/>
      <c r="I668" s="602"/>
      <c r="J668" s="602">
        <f t="shared" si="18"/>
        <v>0</v>
      </c>
    </row>
    <row r="669" spans="1:10" ht="15.75">
      <c r="A669" s="586">
        <v>84</v>
      </c>
      <c r="B669" s="582"/>
      <c r="C669" s="620"/>
      <c r="D669" s="602"/>
      <c r="E669" s="602"/>
      <c r="F669" s="604"/>
      <c r="G669" s="604"/>
      <c r="H669" s="604"/>
      <c r="I669" s="602"/>
      <c r="J669" s="602">
        <f t="shared" si="18"/>
        <v>0</v>
      </c>
    </row>
    <row r="670" spans="1:10" ht="15.75">
      <c r="A670" s="586">
        <v>85</v>
      </c>
      <c r="B670" s="582"/>
      <c r="C670" s="620"/>
      <c r="D670" s="602"/>
      <c r="E670" s="602"/>
      <c r="F670" s="604"/>
      <c r="G670" s="604"/>
      <c r="H670" s="604"/>
      <c r="I670" s="602"/>
      <c r="J670" s="602">
        <f t="shared" si="18"/>
        <v>0</v>
      </c>
    </row>
    <row r="671" spans="1:10" ht="15.75">
      <c r="A671" s="586">
        <v>86</v>
      </c>
      <c r="B671" s="582"/>
      <c r="C671" s="620"/>
      <c r="D671" s="602"/>
      <c r="E671" s="602"/>
      <c r="F671" s="604"/>
      <c r="G671" s="604"/>
      <c r="H671" s="604"/>
      <c r="I671" s="602"/>
      <c r="J671" s="602">
        <f t="shared" si="18"/>
        <v>0</v>
      </c>
    </row>
    <row r="672" spans="1:10" ht="15.75">
      <c r="A672" s="586">
        <v>87</v>
      </c>
      <c r="B672" s="582"/>
      <c r="C672" s="620"/>
      <c r="D672" s="602"/>
      <c r="E672" s="602"/>
      <c r="F672" s="604"/>
      <c r="G672" s="604"/>
      <c r="H672" s="604"/>
      <c r="I672" s="602"/>
      <c r="J672" s="602">
        <f t="shared" si="18"/>
        <v>0</v>
      </c>
    </row>
    <row r="673" spans="1:10" ht="15.75">
      <c r="A673" s="586">
        <v>88</v>
      </c>
      <c r="B673" s="582"/>
      <c r="C673" s="620"/>
      <c r="D673" s="602"/>
      <c r="E673" s="602"/>
      <c r="F673" s="604"/>
      <c r="G673" s="604"/>
      <c r="H673" s="604"/>
      <c r="I673" s="602"/>
      <c r="J673" s="602">
        <f t="shared" si="18"/>
        <v>0</v>
      </c>
    </row>
    <row r="674" spans="1:10" ht="18" customHeight="1">
      <c r="A674" s="586">
        <v>89</v>
      </c>
      <c r="B674" s="582"/>
      <c r="C674" s="620"/>
      <c r="D674" s="602"/>
      <c r="E674" s="602"/>
      <c r="F674" s="604"/>
      <c r="G674" s="604"/>
      <c r="H674" s="604"/>
      <c r="I674" s="602"/>
      <c r="J674" s="602">
        <f t="shared" si="18"/>
        <v>0</v>
      </c>
    </row>
    <row r="675" spans="1:10" ht="15.75">
      <c r="A675" s="586">
        <v>90</v>
      </c>
      <c r="B675" s="582"/>
      <c r="C675" s="620"/>
      <c r="D675" s="602"/>
      <c r="E675" s="602"/>
      <c r="F675" s="604"/>
      <c r="G675" s="604"/>
      <c r="H675" s="604"/>
      <c r="I675" s="602"/>
      <c r="J675" s="602">
        <f t="shared" si="18"/>
        <v>0</v>
      </c>
    </row>
    <row r="676" spans="1:10" ht="15.75">
      <c r="A676" s="586">
        <v>91</v>
      </c>
      <c r="B676" s="582"/>
      <c r="C676" s="620"/>
      <c r="D676" s="602"/>
      <c r="E676" s="602"/>
      <c r="F676" s="604"/>
      <c r="G676" s="604"/>
      <c r="H676" s="604"/>
      <c r="I676" s="602"/>
      <c r="J676" s="602">
        <f t="shared" si="18"/>
        <v>0</v>
      </c>
    </row>
    <row r="677" spans="1:10" ht="15.75">
      <c r="A677" s="586">
        <v>92</v>
      </c>
      <c r="B677" s="582"/>
      <c r="C677" s="620"/>
      <c r="D677" s="602"/>
      <c r="E677" s="602"/>
      <c r="F677" s="604"/>
      <c r="G677" s="604"/>
      <c r="H677" s="604"/>
      <c r="I677" s="602"/>
      <c r="J677" s="602">
        <f t="shared" si="18"/>
        <v>0</v>
      </c>
    </row>
    <row r="678" spans="1:10" ht="15.75">
      <c r="A678" s="586">
        <v>93</v>
      </c>
      <c r="B678" s="582"/>
      <c r="C678" s="620"/>
      <c r="D678" s="602"/>
      <c r="E678" s="602"/>
      <c r="F678" s="604"/>
      <c r="G678" s="604"/>
      <c r="H678" s="604"/>
      <c r="I678" s="602"/>
      <c r="J678" s="602">
        <f t="shared" si="18"/>
        <v>0</v>
      </c>
    </row>
    <row r="679" spans="1:10" ht="15.75">
      <c r="A679" s="586">
        <v>94</v>
      </c>
      <c r="B679" s="582"/>
      <c r="C679" s="620"/>
      <c r="D679" s="602"/>
      <c r="E679" s="602"/>
      <c r="F679" s="604"/>
      <c r="G679" s="604"/>
      <c r="H679" s="604"/>
      <c r="I679" s="602"/>
      <c r="J679" s="602">
        <f t="shared" si="18"/>
        <v>0</v>
      </c>
    </row>
    <row r="680" spans="1:10" ht="15.75">
      <c r="A680" s="586">
        <v>95</v>
      </c>
      <c r="B680" s="582"/>
      <c r="C680" s="620"/>
      <c r="D680" s="602"/>
      <c r="E680" s="602"/>
      <c r="F680" s="604"/>
      <c r="G680" s="604"/>
      <c r="H680" s="604"/>
      <c r="I680" s="602"/>
      <c r="J680" s="602">
        <f t="shared" si="18"/>
        <v>0</v>
      </c>
    </row>
    <row r="681" spans="1:10" ht="15.75">
      <c r="A681" s="586">
        <v>96</v>
      </c>
      <c r="B681" s="582"/>
      <c r="C681" s="620"/>
      <c r="D681" s="602"/>
      <c r="E681" s="602"/>
      <c r="F681" s="604"/>
      <c r="G681" s="604"/>
      <c r="H681" s="604"/>
      <c r="I681" s="602"/>
      <c r="J681" s="602">
        <f t="shared" si="18"/>
        <v>0</v>
      </c>
    </row>
    <row r="682" spans="1:10" ht="15.75">
      <c r="A682" s="586">
        <v>97</v>
      </c>
      <c r="B682" s="582"/>
      <c r="C682" s="620"/>
      <c r="D682" s="602"/>
      <c r="E682" s="602"/>
      <c r="F682" s="604"/>
      <c r="G682" s="604"/>
      <c r="H682" s="604"/>
      <c r="I682" s="602"/>
      <c r="J682" s="602">
        <f t="shared" si="18"/>
        <v>0</v>
      </c>
    </row>
    <row r="683" spans="1:10" ht="15.75">
      <c r="A683" s="586">
        <v>98</v>
      </c>
      <c r="B683" s="582"/>
      <c r="C683" s="620"/>
      <c r="D683" s="602"/>
      <c r="E683" s="602"/>
      <c r="F683" s="604"/>
      <c r="G683" s="604"/>
      <c r="H683" s="604"/>
      <c r="I683" s="602"/>
      <c r="J683" s="602">
        <f t="shared" si="18"/>
        <v>0</v>
      </c>
    </row>
    <row r="684" spans="1:10" ht="15.75">
      <c r="A684" s="586">
        <v>99</v>
      </c>
      <c r="B684" s="582"/>
      <c r="C684" s="620"/>
      <c r="D684" s="602"/>
      <c r="E684" s="602"/>
      <c r="F684" s="604"/>
      <c r="G684" s="604"/>
      <c r="H684" s="604"/>
      <c r="I684" s="602"/>
      <c r="J684" s="602">
        <f t="shared" si="18"/>
        <v>0</v>
      </c>
    </row>
    <row r="685" spans="1:10" ht="15.75">
      <c r="A685" s="586">
        <v>100</v>
      </c>
      <c r="B685" s="582"/>
      <c r="C685" s="620"/>
      <c r="D685" s="602"/>
      <c r="E685" s="602"/>
      <c r="F685" s="604"/>
      <c r="G685" s="604"/>
      <c r="H685" s="604"/>
      <c r="I685" s="602"/>
      <c r="J685" s="602">
        <f t="shared" si="18"/>
        <v>0</v>
      </c>
    </row>
    <row r="686" spans="1:10" ht="15.75">
      <c r="A686" s="586">
        <v>101</v>
      </c>
      <c r="B686" s="582"/>
      <c r="C686" s="620"/>
      <c r="D686" s="602"/>
      <c r="E686" s="602"/>
      <c r="F686" s="604"/>
      <c r="G686" s="604"/>
      <c r="H686" s="604"/>
      <c r="I686" s="602"/>
      <c r="J686" s="602">
        <f t="shared" si="18"/>
        <v>0</v>
      </c>
    </row>
    <row r="687" spans="1:10" ht="15.75">
      <c r="A687" s="586">
        <v>102</v>
      </c>
      <c r="B687" s="582"/>
      <c r="C687" s="620"/>
      <c r="D687" s="602"/>
      <c r="E687" s="602"/>
      <c r="F687" s="604"/>
      <c r="G687" s="604"/>
      <c r="H687" s="604"/>
      <c r="I687" s="602"/>
      <c r="J687" s="602">
        <f t="shared" si="18"/>
        <v>0</v>
      </c>
    </row>
    <row r="688" spans="1:10" ht="15.75">
      <c r="A688" s="586">
        <v>103</v>
      </c>
      <c r="B688" s="582"/>
      <c r="C688" s="620"/>
      <c r="D688" s="602"/>
      <c r="E688" s="602"/>
      <c r="F688" s="604"/>
      <c r="G688" s="604"/>
      <c r="H688" s="604"/>
      <c r="I688" s="602"/>
      <c r="J688" s="602">
        <f t="shared" si="18"/>
        <v>0</v>
      </c>
    </row>
    <row r="689" spans="1:10" ht="15.75">
      <c r="A689" s="586">
        <v>104</v>
      </c>
      <c r="B689" s="582"/>
      <c r="C689" s="620"/>
      <c r="D689" s="602"/>
      <c r="E689" s="602"/>
      <c r="F689" s="604"/>
      <c r="G689" s="604"/>
      <c r="H689" s="604"/>
      <c r="I689" s="602"/>
      <c r="J689" s="602">
        <f t="shared" si="18"/>
        <v>0</v>
      </c>
    </row>
    <row r="690" spans="1:10" ht="15.75">
      <c r="A690" s="586">
        <v>105</v>
      </c>
      <c r="B690" s="582"/>
      <c r="C690" s="620"/>
      <c r="D690" s="602"/>
      <c r="E690" s="602"/>
      <c r="F690" s="604"/>
      <c r="G690" s="604"/>
      <c r="H690" s="604"/>
      <c r="I690" s="602"/>
      <c r="J690" s="602">
        <f t="shared" si="18"/>
        <v>0</v>
      </c>
    </row>
    <row r="691" spans="1:10" ht="15.75">
      <c r="A691" s="586">
        <v>106</v>
      </c>
      <c r="B691" s="582"/>
      <c r="C691" s="620"/>
      <c r="D691" s="602"/>
      <c r="E691" s="602"/>
      <c r="F691" s="604"/>
      <c r="G691" s="604"/>
      <c r="H691" s="604"/>
      <c r="I691" s="602"/>
      <c r="J691" s="602">
        <f t="shared" si="18"/>
        <v>0</v>
      </c>
    </row>
    <row r="692" spans="1:10" ht="15.75">
      <c r="A692" s="586">
        <v>107</v>
      </c>
      <c r="B692" s="582"/>
      <c r="C692" s="620"/>
      <c r="D692" s="602"/>
      <c r="E692" s="602"/>
      <c r="F692" s="604"/>
      <c r="G692" s="604"/>
      <c r="H692" s="604"/>
      <c r="I692" s="602"/>
      <c r="J692" s="602">
        <f t="shared" si="18"/>
        <v>0</v>
      </c>
    </row>
    <row r="693" spans="1:10" ht="15.75">
      <c r="A693" s="586">
        <v>108</v>
      </c>
      <c r="B693" s="582"/>
      <c r="C693" s="620"/>
      <c r="D693" s="602"/>
      <c r="E693" s="602"/>
      <c r="F693" s="604"/>
      <c r="G693" s="604"/>
      <c r="H693" s="604"/>
      <c r="I693" s="602"/>
      <c r="J693" s="602">
        <f t="shared" si="18"/>
        <v>0</v>
      </c>
    </row>
    <row r="694" spans="1:10" ht="15.75">
      <c r="A694" s="586">
        <v>109</v>
      </c>
      <c r="B694" s="582"/>
      <c r="C694" s="620"/>
      <c r="D694" s="602"/>
      <c r="E694" s="602"/>
      <c r="F694" s="604"/>
      <c r="G694" s="604"/>
      <c r="H694" s="604"/>
      <c r="I694" s="602"/>
      <c r="J694" s="602">
        <f t="shared" si="18"/>
        <v>0</v>
      </c>
    </row>
    <row r="695" spans="1:10" ht="15.75">
      <c r="A695" s="586">
        <v>110</v>
      </c>
      <c r="B695" s="582"/>
      <c r="C695" s="620"/>
      <c r="D695" s="602"/>
      <c r="E695" s="602"/>
      <c r="F695" s="604"/>
      <c r="G695" s="604"/>
      <c r="H695" s="604"/>
      <c r="I695" s="602"/>
      <c r="J695" s="602">
        <f t="shared" si="18"/>
        <v>0</v>
      </c>
    </row>
    <row r="696" spans="1:10" ht="15.75">
      <c r="A696" s="586">
        <v>111</v>
      </c>
      <c r="B696" s="582"/>
      <c r="C696" s="620"/>
      <c r="D696" s="602"/>
      <c r="E696" s="602"/>
      <c r="F696" s="604"/>
      <c r="G696" s="604"/>
      <c r="H696" s="604"/>
      <c r="I696" s="602"/>
      <c r="J696" s="602">
        <f t="shared" si="18"/>
        <v>0</v>
      </c>
    </row>
    <row r="697" spans="1:10" ht="15.75">
      <c r="A697" s="586">
        <v>112</v>
      </c>
      <c r="B697" s="582"/>
      <c r="C697" s="620"/>
      <c r="D697" s="602"/>
      <c r="E697" s="602"/>
      <c r="F697" s="604"/>
      <c r="G697" s="604"/>
      <c r="H697" s="604"/>
      <c r="I697" s="602"/>
      <c r="J697" s="602">
        <f t="shared" si="18"/>
        <v>0</v>
      </c>
    </row>
    <row r="698" spans="1:10" ht="15.75">
      <c r="A698" s="586">
        <v>113</v>
      </c>
      <c r="B698" s="582"/>
      <c r="C698" s="620"/>
      <c r="D698" s="602"/>
      <c r="E698" s="602"/>
      <c r="F698" s="604"/>
      <c r="G698" s="604"/>
      <c r="H698" s="604"/>
      <c r="I698" s="602"/>
      <c r="J698" s="602">
        <f t="shared" si="18"/>
        <v>0</v>
      </c>
    </row>
    <row r="699" spans="1:10" ht="15.75">
      <c r="A699" s="586">
        <v>114</v>
      </c>
      <c r="B699" s="582"/>
      <c r="C699" s="620"/>
      <c r="D699" s="602"/>
      <c r="E699" s="602"/>
      <c r="F699" s="604"/>
      <c r="G699" s="604"/>
      <c r="H699" s="604"/>
      <c r="I699" s="602"/>
      <c r="J699" s="602">
        <f t="shared" si="18"/>
        <v>0</v>
      </c>
    </row>
    <row r="700" spans="1:10" ht="15.75">
      <c r="A700" s="586">
        <v>115</v>
      </c>
      <c r="B700" s="582"/>
      <c r="C700" s="620"/>
      <c r="D700" s="602"/>
      <c r="E700" s="602"/>
      <c r="F700" s="604"/>
      <c r="G700" s="604"/>
      <c r="H700" s="604"/>
      <c r="I700" s="602"/>
      <c r="J700" s="602">
        <f t="shared" si="18"/>
        <v>0</v>
      </c>
    </row>
    <row r="701" spans="1:10" ht="15.75">
      <c r="A701" s="586">
        <v>116</v>
      </c>
      <c r="B701" s="582"/>
      <c r="C701" s="620"/>
      <c r="D701" s="602"/>
      <c r="E701" s="602"/>
      <c r="F701" s="604"/>
      <c r="G701" s="604"/>
      <c r="H701" s="604"/>
      <c r="I701" s="602"/>
      <c r="J701" s="602">
        <f t="shared" si="18"/>
        <v>0</v>
      </c>
    </row>
    <row r="702" spans="1:10" ht="15.75">
      <c r="A702" s="586">
        <v>117</v>
      </c>
      <c r="B702" s="582"/>
      <c r="C702" s="620"/>
      <c r="D702" s="602"/>
      <c r="E702" s="602"/>
      <c r="F702" s="604"/>
      <c r="G702" s="604"/>
      <c r="H702" s="604"/>
      <c r="I702" s="602"/>
      <c r="J702" s="602">
        <f t="shared" si="18"/>
        <v>0</v>
      </c>
    </row>
    <row r="703" spans="1:10" ht="15.75">
      <c r="A703" s="586">
        <v>118</v>
      </c>
      <c r="B703" s="582"/>
      <c r="C703" s="620"/>
      <c r="D703" s="602"/>
      <c r="E703" s="602"/>
      <c r="F703" s="604"/>
      <c r="G703" s="604"/>
      <c r="H703" s="604"/>
      <c r="I703" s="602"/>
      <c r="J703" s="602">
        <f t="shared" si="18"/>
        <v>0</v>
      </c>
    </row>
    <row r="704" spans="1:10" ht="15.75">
      <c r="A704" s="586">
        <v>119</v>
      </c>
      <c r="B704" s="582"/>
      <c r="C704" s="620"/>
      <c r="D704" s="602"/>
      <c r="E704" s="602"/>
      <c r="F704" s="604"/>
      <c r="G704" s="604"/>
      <c r="H704" s="604"/>
      <c r="I704" s="602"/>
      <c r="J704" s="602">
        <f t="shared" si="18"/>
        <v>0</v>
      </c>
    </row>
    <row r="705" spans="1:10" ht="15.75">
      <c r="A705" s="586">
        <v>120</v>
      </c>
      <c r="B705" s="582"/>
      <c r="C705" s="620"/>
      <c r="D705" s="602"/>
      <c r="E705" s="602"/>
      <c r="F705" s="604"/>
      <c r="G705" s="604"/>
      <c r="H705" s="604"/>
      <c r="I705" s="602"/>
      <c r="J705" s="602">
        <f t="shared" si="18"/>
        <v>0</v>
      </c>
    </row>
    <row r="706" spans="1:10" ht="15.75">
      <c r="A706" s="586">
        <v>121</v>
      </c>
      <c r="B706" s="582"/>
      <c r="C706" s="620"/>
      <c r="D706" s="602"/>
      <c r="E706" s="602"/>
      <c r="F706" s="604"/>
      <c r="G706" s="604"/>
      <c r="H706" s="604"/>
      <c r="I706" s="602"/>
      <c r="J706" s="602">
        <f t="shared" si="18"/>
        <v>0</v>
      </c>
    </row>
    <row r="707" spans="1:10" ht="15.75">
      <c r="A707" s="586">
        <v>122</v>
      </c>
      <c r="B707" s="582"/>
      <c r="C707" s="620"/>
      <c r="D707" s="602"/>
      <c r="E707" s="602"/>
      <c r="F707" s="604"/>
      <c r="G707" s="604"/>
      <c r="H707" s="604"/>
      <c r="I707" s="602"/>
      <c r="J707" s="602">
        <f t="shared" si="18"/>
        <v>0</v>
      </c>
    </row>
    <row r="708" spans="1:10" ht="15.75">
      <c r="A708" s="586">
        <v>123</v>
      </c>
      <c r="B708" s="582"/>
      <c r="C708" s="620"/>
      <c r="D708" s="602"/>
      <c r="E708" s="602"/>
      <c r="F708" s="604"/>
      <c r="G708" s="604"/>
      <c r="H708" s="604"/>
      <c r="I708" s="602"/>
      <c r="J708" s="602">
        <f t="shared" si="18"/>
        <v>0</v>
      </c>
    </row>
    <row r="709" spans="1:10" ht="15.75">
      <c r="A709" s="586">
        <v>124</v>
      </c>
      <c r="B709" s="582"/>
      <c r="C709" s="620"/>
      <c r="D709" s="602"/>
      <c r="E709" s="602"/>
      <c r="F709" s="604"/>
      <c r="G709" s="604"/>
      <c r="H709" s="604"/>
      <c r="I709" s="602"/>
      <c r="J709" s="602">
        <f t="shared" si="18"/>
        <v>0</v>
      </c>
    </row>
    <row r="710" spans="1:10" ht="15.75">
      <c r="A710" s="586">
        <v>125</v>
      </c>
      <c r="B710" s="582"/>
      <c r="C710" s="620"/>
      <c r="D710" s="602"/>
      <c r="E710" s="602"/>
      <c r="F710" s="604"/>
      <c r="G710" s="604"/>
      <c r="H710" s="604"/>
      <c r="I710" s="602"/>
      <c r="J710" s="602">
        <f t="shared" si="18"/>
        <v>0</v>
      </c>
    </row>
    <row r="711" spans="1:10" ht="15.75">
      <c r="A711" s="586">
        <v>126</v>
      </c>
      <c r="B711" s="582"/>
      <c r="C711" s="620"/>
      <c r="D711" s="602"/>
      <c r="E711" s="602"/>
      <c r="F711" s="604"/>
      <c r="G711" s="604"/>
      <c r="H711" s="604"/>
      <c r="I711" s="602"/>
      <c r="J711" s="602">
        <f t="shared" si="18"/>
        <v>0</v>
      </c>
    </row>
    <row r="712" spans="1:10" ht="15.75">
      <c r="A712" s="586">
        <v>127</v>
      </c>
      <c r="B712" s="582"/>
      <c r="C712" s="620"/>
      <c r="D712" s="602"/>
      <c r="E712" s="602"/>
      <c r="F712" s="604"/>
      <c r="G712" s="604"/>
      <c r="H712" s="604"/>
      <c r="I712" s="602"/>
      <c r="J712" s="602">
        <f t="shared" si="18"/>
        <v>0</v>
      </c>
    </row>
    <row r="713" spans="1:10" ht="15.75">
      <c r="A713" s="586">
        <v>128</v>
      </c>
      <c r="B713" s="582"/>
      <c r="C713" s="620"/>
      <c r="D713" s="602"/>
      <c r="E713" s="602"/>
      <c r="F713" s="604"/>
      <c r="G713" s="604"/>
      <c r="H713" s="604"/>
      <c r="I713" s="602"/>
      <c r="J713" s="602">
        <f t="shared" si="18"/>
        <v>0</v>
      </c>
    </row>
    <row r="714" spans="1:10" ht="15.75">
      <c r="A714" s="586">
        <v>129</v>
      </c>
      <c r="B714" s="582"/>
      <c r="C714" s="620"/>
      <c r="D714" s="602"/>
      <c r="E714" s="602"/>
      <c r="F714" s="604"/>
      <c r="G714" s="604"/>
      <c r="H714" s="604"/>
      <c r="I714" s="602"/>
      <c r="J714" s="602">
        <f t="shared" si="18"/>
        <v>0</v>
      </c>
    </row>
    <row r="715" spans="1:10" ht="15.75">
      <c r="A715" s="586">
        <v>130</v>
      </c>
      <c r="B715" s="582"/>
      <c r="C715" s="620"/>
      <c r="D715" s="602"/>
      <c r="E715" s="602"/>
      <c r="F715" s="604"/>
      <c r="G715" s="604"/>
      <c r="H715" s="604"/>
      <c r="I715" s="602"/>
      <c r="J715" s="602">
        <f t="shared" si="18"/>
        <v>0</v>
      </c>
    </row>
    <row r="716" spans="1:10" ht="15.75">
      <c r="A716" s="586">
        <v>131</v>
      </c>
      <c r="B716" s="582"/>
      <c r="C716" s="620"/>
      <c r="D716" s="602"/>
      <c r="E716" s="602"/>
      <c r="F716" s="604"/>
      <c r="G716" s="604"/>
      <c r="H716" s="604"/>
      <c r="I716" s="602"/>
      <c r="J716" s="602">
        <f t="shared" si="18"/>
        <v>0</v>
      </c>
    </row>
    <row r="717" spans="1:10" ht="15.75">
      <c r="A717" s="586">
        <v>132</v>
      </c>
      <c r="B717" s="582"/>
      <c r="C717" s="620"/>
      <c r="D717" s="602"/>
      <c r="E717" s="602"/>
      <c r="F717" s="604"/>
      <c r="G717" s="604"/>
      <c r="H717" s="604"/>
      <c r="I717" s="602"/>
      <c r="J717" s="602">
        <f t="shared" si="18"/>
        <v>0</v>
      </c>
    </row>
    <row r="718" spans="1:10" ht="15.75">
      <c r="A718" s="586">
        <v>133</v>
      </c>
      <c r="B718" s="582"/>
      <c r="C718" s="620"/>
      <c r="D718" s="602"/>
      <c r="E718" s="602"/>
      <c r="F718" s="604"/>
      <c r="G718" s="604"/>
      <c r="H718" s="604"/>
      <c r="I718" s="602"/>
      <c r="J718" s="602">
        <f t="shared" si="18"/>
        <v>0</v>
      </c>
    </row>
    <row r="719" spans="1:10" ht="15.75">
      <c r="A719" s="586">
        <v>134</v>
      </c>
      <c r="B719" s="582"/>
      <c r="C719" s="620"/>
      <c r="D719" s="602"/>
      <c r="E719" s="602"/>
      <c r="F719" s="604"/>
      <c r="G719" s="604"/>
      <c r="H719" s="604"/>
      <c r="I719" s="602"/>
      <c r="J719" s="602">
        <f t="shared" si="18"/>
        <v>0</v>
      </c>
    </row>
    <row r="720" spans="1:10" ht="15.75">
      <c r="A720" s="586">
        <v>135</v>
      </c>
      <c r="B720" s="582"/>
      <c r="C720" s="620"/>
      <c r="D720" s="602"/>
      <c r="E720" s="602"/>
      <c r="F720" s="604"/>
      <c r="G720" s="604"/>
      <c r="H720" s="604"/>
      <c r="I720" s="602"/>
      <c r="J720" s="602">
        <f t="shared" si="18"/>
        <v>0</v>
      </c>
    </row>
    <row r="721" spans="1:10" ht="15.75">
      <c r="A721" s="586">
        <v>136</v>
      </c>
      <c r="B721" s="582"/>
      <c r="C721" s="620"/>
      <c r="D721" s="602"/>
      <c r="E721" s="602"/>
      <c r="F721" s="604"/>
      <c r="G721" s="604"/>
      <c r="H721" s="604"/>
      <c r="I721" s="602"/>
      <c r="J721" s="602">
        <f t="shared" si="18"/>
        <v>0</v>
      </c>
    </row>
    <row r="722" spans="1:10" ht="15.75">
      <c r="A722" s="586">
        <v>137</v>
      </c>
      <c r="B722" s="582"/>
      <c r="C722" s="620"/>
      <c r="D722" s="602"/>
      <c r="E722" s="602"/>
      <c r="F722" s="604"/>
      <c r="G722" s="604"/>
      <c r="H722" s="604"/>
      <c r="I722" s="602"/>
      <c r="J722" s="602">
        <f aca="true" t="shared" si="19" ref="J722:J766">SUM(D722:I722)</f>
        <v>0</v>
      </c>
    </row>
    <row r="723" spans="1:10" ht="15.75">
      <c r="A723" s="586">
        <v>138</v>
      </c>
      <c r="B723" s="582"/>
      <c r="C723" s="620"/>
      <c r="D723" s="602"/>
      <c r="E723" s="602"/>
      <c r="F723" s="604"/>
      <c r="G723" s="604"/>
      <c r="H723" s="604"/>
      <c r="I723" s="602"/>
      <c r="J723" s="602">
        <f t="shared" si="19"/>
        <v>0</v>
      </c>
    </row>
    <row r="724" spans="1:10" ht="15.75">
      <c r="A724" s="586">
        <v>139</v>
      </c>
      <c r="B724" s="582"/>
      <c r="C724" s="620"/>
      <c r="D724" s="602"/>
      <c r="E724" s="602"/>
      <c r="F724" s="604"/>
      <c r="G724" s="604"/>
      <c r="H724" s="604"/>
      <c r="I724" s="602"/>
      <c r="J724" s="602">
        <f t="shared" si="19"/>
        <v>0</v>
      </c>
    </row>
    <row r="725" spans="1:10" ht="15.75">
      <c r="A725" s="586">
        <v>140</v>
      </c>
      <c r="B725" s="582"/>
      <c r="C725" s="620"/>
      <c r="D725" s="602"/>
      <c r="E725" s="602"/>
      <c r="F725" s="604"/>
      <c r="G725" s="604"/>
      <c r="H725" s="604"/>
      <c r="I725" s="602"/>
      <c r="J725" s="602">
        <f t="shared" si="19"/>
        <v>0</v>
      </c>
    </row>
    <row r="726" spans="1:10" ht="15.75">
      <c r="A726" s="586">
        <v>141</v>
      </c>
      <c r="B726" s="582"/>
      <c r="C726" s="620"/>
      <c r="D726" s="602"/>
      <c r="E726" s="602"/>
      <c r="F726" s="604"/>
      <c r="G726" s="604"/>
      <c r="H726" s="604"/>
      <c r="I726" s="602"/>
      <c r="J726" s="602">
        <f t="shared" si="19"/>
        <v>0</v>
      </c>
    </row>
    <row r="727" spans="1:10" ht="15.75">
      <c r="A727" s="586">
        <v>142</v>
      </c>
      <c r="B727" s="582"/>
      <c r="C727" s="620"/>
      <c r="D727" s="602"/>
      <c r="E727" s="602"/>
      <c r="F727" s="604"/>
      <c r="G727" s="604"/>
      <c r="H727" s="604"/>
      <c r="I727" s="602"/>
      <c r="J727" s="602">
        <f t="shared" si="19"/>
        <v>0</v>
      </c>
    </row>
    <row r="728" spans="1:10" ht="15.75">
      <c r="A728" s="586">
        <v>143</v>
      </c>
      <c r="B728" s="582"/>
      <c r="C728" s="620"/>
      <c r="D728" s="602"/>
      <c r="E728" s="602"/>
      <c r="F728" s="604"/>
      <c r="G728" s="604"/>
      <c r="H728" s="604"/>
      <c r="I728" s="602"/>
      <c r="J728" s="602">
        <f t="shared" si="19"/>
        <v>0</v>
      </c>
    </row>
    <row r="729" spans="1:10" ht="15.75">
      <c r="A729" s="586">
        <v>144</v>
      </c>
      <c r="B729" s="582"/>
      <c r="C729" s="620"/>
      <c r="D729" s="602"/>
      <c r="E729" s="602"/>
      <c r="F729" s="604"/>
      <c r="G729" s="604"/>
      <c r="H729" s="604"/>
      <c r="I729" s="602"/>
      <c r="J729" s="602">
        <f t="shared" si="19"/>
        <v>0</v>
      </c>
    </row>
    <row r="730" spans="1:10" ht="15.75">
      <c r="A730" s="586">
        <v>145</v>
      </c>
      <c r="B730" s="582"/>
      <c r="C730" s="620"/>
      <c r="D730" s="602"/>
      <c r="E730" s="602"/>
      <c r="F730" s="604"/>
      <c r="G730" s="604"/>
      <c r="H730" s="604"/>
      <c r="I730" s="602"/>
      <c r="J730" s="602">
        <f t="shared" si="19"/>
        <v>0</v>
      </c>
    </row>
    <row r="731" spans="1:10" ht="15.75">
      <c r="A731" s="586">
        <v>146</v>
      </c>
      <c r="B731" s="582"/>
      <c r="C731" s="620"/>
      <c r="D731" s="602"/>
      <c r="E731" s="602"/>
      <c r="F731" s="604"/>
      <c r="G731" s="604"/>
      <c r="H731" s="604"/>
      <c r="I731" s="602"/>
      <c r="J731" s="602">
        <f t="shared" si="19"/>
        <v>0</v>
      </c>
    </row>
    <row r="732" spans="1:10" ht="15.75">
      <c r="A732" s="586">
        <v>147</v>
      </c>
      <c r="B732" s="582"/>
      <c r="C732" s="620"/>
      <c r="D732" s="602"/>
      <c r="E732" s="602"/>
      <c r="F732" s="604"/>
      <c r="G732" s="604"/>
      <c r="H732" s="604"/>
      <c r="I732" s="602"/>
      <c r="J732" s="602">
        <f t="shared" si="19"/>
        <v>0</v>
      </c>
    </row>
    <row r="733" spans="1:10" ht="15.75">
      <c r="A733" s="586">
        <v>148</v>
      </c>
      <c r="B733" s="582"/>
      <c r="C733" s="620"/>
      <c r="D733" s="602"/>
      <c r="E733" s="602"/>
      <c r="F733" s="604"/>
      <c r="G733" s="604"/>
      <c r="H733" s="604"/>
      <c r="I733" s="602"/>
      <c r="J733" s="602">
        <f t="shared" si="19"/>
        <v>0</v>
      </c>
    </row>
    <row r="734" spans="1:10" ht="15.75">
      <c r="A734" s="586">
        <v>149</v>
      </c>
      <c r="B734" s="582"/>
      <c r="C734" s="620"/>
      <c r="D734" s="602"/>
      <c r="E734" s="602"/>
      <c r="F734" s="604"/>
      <c r="G734" s="604"/>
      <c r="H734" s="604"/>
      <c r="I734" s="602"/>
      <c r="J734" s="602">
        <f t="shared" si="19"/>
        <v>0</v>
      </c>
    </row>
    <row r="735" spans="1:10" ht="15.75">
      <c r="A735" s="586">
        <v>150</v>
      </c>
      <c r="B735" s="582"/>
      <c r="C735" s="620"/>
      <c r="D735" s="602"/>
      <c r="E735" s="602"/>
      <c r="F735" s="604"/>
      <c r="G735" s="604"/>
      <c r="H735" s="604"/>
      <c r="I735" s="602"/>
      <c r="J735" s="602">
        <f t="shared" si="19"/>
        <v>0</v>
      </c>
    </row>
    <row r="736" spans="1:10" ht="15.75">
      <c r="A736" s="586">
        <v>151</v>
      </c>
      <c r="B736" s="582"/>
      <c r="C736" s="620"/>
      <c r="D736" s="602"/>
      <c r="E736" s="602"/>
      <c r="F736" s="604"/>
      <c r="G736" s="604"/>
      <c r="H736" s="604"/>
      <c r="I736" s="602"/>
      <c r="J736" s="602">
        <f t="shared" si="19"/>
        <v>0</v>
      </c>
    </row>
    <row r="737" spans="1:10" ht="15.75">
      <c r="A737" s="586">
        <v>152</v>
      </c>
      <c r="B737" s="582"/>
      <c r="C737" s="620"/>
      <c r="D737" s="602"/>
      <c r="E737" s="602"/>
      <c r="F737" s="604"/>
      <c r="G737" s="604"/>
      <c r="H737" s="604"/>
      <c r="I737" s="602"/>
      <c r="J737" s="602">
        <f t="shared" si="19"/>
        <v>0</v>
      </c>
    </row>
    <row r="738" spans="1:10" ht="15.75">
      <c r="A738" s="586">
        <v>153</v>
      </c>
      <c r="B738" s="582"/>
      <c r="C738" s="620"/>
      <c r="D738" s="602"/>
      <c r="E738" s="602"/>
      <c r="F738" s="604"/>
      <c r="G738" s="604"/>
      <c r="H738" s="604"/>
      <c r="I738" s="602"/>
      <c r="J738" s="602">
        <f t="shared" si="19"/>
        <v>0</v>
      </c>
    </row>
    <row r="739" spans="1:10" ht="15.75">
      <c r="A739" s="586">
        <v>154</v>
      </c>
      <c r="B739" s="582"/>
      <c r="C739" s="620"/>
      <c r="D739" s="602"/>
      <c r="E739" s="602"/>
      <c r="F739" s="604"/>
      <c r="G739" s="604"/>
      <c r="H739" s="604"/>
      <c r="I739" s="602"/>
      <c r="J739" s="602">
        <f t="shared" si="19"/>
        <v>0</v>
      </c>
    </row>
    <row r="740" spans="1:10" ht="15.75">
      <c r="A740" s="586">
        <v>155</v>
      </c>
      <c r="B740" s="582"/>
      <c r="C740" s="620"/>
      <c r="D740" s="602"/>
      <c r="E740" s="602"/>
      <c r="F740" s="604"/>
      <c r="G740" s="604"/>
      <c r="H740" s="604"/>
      <c r="I740" s="602"/>
      <c r="J740" s="602">
        <f t="shared" si="19"/>
        <v>0</v>
      </c>
    </row>
    <row r="741" spans="1:10" ht="15.75">
      <c r="A741" s="586">
        <v>156</v>
      </c>
      <c r="B741" s="582"/>
      <c r="C741" s="620"/>
      <c r="D741" s="602"/>
      <c r="E741" s="602"/>
      <c r="F741" s="604"/>
      <c r="G741" s="604"/>
      <c r="H741" s="604"/>
      <c r="I741" s="602"/>
      <c r="J741" s="602">
        <f t="shared" si="19"/>
        <v>0</v>
      </c>
    </row>
    <row r="742" spans="1:10" ht="15.75">
      <c r="A742" s="586">
        <v>157</v>
      </c>
      <c r="B742" s="582"/>
      <c r="C742" s="620"/>
      <c r="D742" s="602"/>
      <c r="E742" s="602"/>
      <c r="F742" s="604"/>
      <c r="G742" s="604"/>
      <c r="H742" s="604"/>
      <c r="I742" s="602"/>
      <c r="J742" s="602">
        <f t="shared" si="19"/>
        <v>0</v>
      </c>
    </row>
    <row r="743" spans="1:10" ht="15.75">
      <c r="A743" s="586">
        <v>158</v>
      </c>
      <c r="B743" s="582"/>
      <c r="C743" s="620"/>
      <c r="D743" s="602"/>
      <c r="E743" s="602"/>
      <c r="F743" s="604"/>
      <c r="G743" s="604"/>
      <c r="H743" s="604"/>
      <c r="I743" s="602"/>
      <c r="J743" s="602">
        <f t="shared" si="19"/>
        <v>0</v>
      </c>
    </row>
    <row r="744" spans="1:10" ht="15.75">
      <c r="A744" s="586">
        <v>159</v>
      </c>
      <c r="B744" s="582"/>
      <c r="C744" s="620"/>
      <c r="D744" s="602"/>
      <c r="E744" s="602"/>
      <c r="F744" s="604"/>
      <c r="G744" s="604"/>
      <c r="H744" s="604"/>
      <c r="I744" s="602"/>
      <c r="J744" s="602">
        <f t="shared" si="19"/>
        <v>0</v>
      </c>
    </row>
    <row r="745" spans="1:10" ht="15.75">
      <c r="A745" s="586">
        <v>160</v>
      </c>
      <c r="B745" s="582"/>
      <c r="C745" s="620"/>
      <c r="D745" s="602"/>
      <c r="E745" s="602"/>
      <c r="F745" s="604"/>
      <c r="G745" s="604"/>
      <c r="H745" s="604"/>
      <c r="I745" s="602"/>
      <c r="J745" s="602">
        <f t="shared" si="19"/>
        <v>0</v>
      </c>
    </row>
    <row r="746" spans="1:10" ht="15.75">
      <c r="A746" s="586">
        <v>161</v>
      </c>
      <c r="B746" s="582"/>
      <c r="C746" s="620"/>
      <c r="D746" s="602"/>
      <c r="E746" s="602"/>
      <c r="F746" s="604"/>
      <c r="G746" s="604"/>
      <c r="H746" s="604"/>
      <c r="I746" s="602"/>
      <c r="J746" s="602">
        <f t="shared" si="19"/>
        <v>0</v>
      </c>
    </row>
    <row r="747" spans="1:10" ht="15.75">
      <c r="A747" s="586">
        <v>162</v>
      </c>
      <c r="B747" s="582"/>
      <c r="C747" s="620"/>
      <c r="D747" s="602"/>
      <c r="E747" s="602"/>
      <c r="F747" s="604"/>
      <c r="G747" s="604"/>
      <c r="H747" s="604"/>
      <c r="I747" s="602"/>
      <c r="J747" s="602">
        <f t="shared" si="19"/>
        <v>0</v>
      </c>
    </row>
    <row r="748" spans="1:10" ht="15.75">
      <c r="A748" s="586">
        <v>163</v>
      </c>
      <c r="B748" s="582"/>
      <c r="C748" s="620"/>
      <c r="D748" s="602"/>
      <c r="E748" s="602"/>
      <c r="F748" s="604"/>
      <c r="G748" s="604"/>
      <c r="H748" s="604"/>
      <c r="I748" s="602"/>
      <c r="J748" s="602">
        <f t="shared" si="19"/>
        <v>0</v>
      </c>
    </row>
    <row r="749" spans="1:10" ht="15.75">
      <c r="A749" s="586">
        <v>164</v>
      </c>
      <c r="B749" s="582"/>
      <c r="C749" s="620"/>
      <c r="D749" s="602"/>
      <c r="E749" s="602"/>
      <c r="F749" s="604"/>
      <c r="G749" s="604"/>
      <c r="H749" s="604"/>
      <c r="I749" s="602"/>
      <c r="J749" s="602">
        <f t="shared" si="19"/>
        <v>0</v>
      </c>
    </row>
    <row r="750" spans="1:10" ht="15.75">
      <c r="A750" s="586">
        <v>165</v>
      </c>
      <c r="B750" s="582"/>
      <c r="C750" s="620"/>
      <c r="D750" s="602"/>
      <c r="E750" s="602"/>
      <c r="F750" s="604"/>
      <c r="G750" s="604"/>
      <c r="H750" s="604"/>
      <c r="I750" s="602"/>
      <c r="J750" s="602">
        <f t="shared" si="19"/>
        <v>0</v>
      </c>
    </row>
    <row r="751" spans="1:10" ht="15.75">
      <c r="A751" s="586">
        <v>166</v>
      </c>
      <c r="B751" s="582"/>
      <c r="C751" s="620"/>
      <c r="D751" s="602"/>
      <c r="E751" s="602"/>
      <c r="F751" s="604"/>
      <c r="G751" s="604"/>
      <c r="H751" s="604"/>
      <c r="I751" s="602"/>
      <c r="J751" s="602">
        <f t="shared" si="19"/>
        <v>0</v>
      </c>
    </row>
    <row r="752" spans="1:10" ht="15.75">
      <c r="A752" s="586">
        <v>167</v>
      </c>
      <c r="B752" s="582"/>
      <c r="C752" s="620"/>
      <c r="D752" s="602"/>
      <c r="E752" s="602"/>
      <c r="F752" s="604"/>
      <c r="G752" s="604"/>
      <c r="H752" s="604"/>
      <c r="I752" s="602"/>
      <c r="J752" s="602">
        <f t="shared" si="19"/>
        <v>0</v>
      </c>
    </row>
    <row r="753" spans="1:10" ht="15.75">
      <c r="A753" s="586">
        <v>168</v>
      </c>
      <c r="B753" s="582"/>
      <c r="C753" s="620"/>
      <c r="D753" s="602"/>
      <c r="E753" s="602"/>
      <c r="F753" s="604"/>
      <c r="G753" s="604"/>
      <c r="H753" s="604"/>
      <c r="I753" s="602"/>
      <c r="J753" s="602">
        <f t="shared" si="19"/>
        <v>0</v>
      </c>
    </row>
    <row r="754" spans="1:10" ht="15.75">
      <c r="A754" s="586">
        <v>169</v>
      </c>
      <c r="B754" s="585"/>
      <c r="C754" s="620"/>
      <c r="D754" s="602"/>
      <c r="E754" s="602"/>
      <c r="F754" s="604"/>
      <c r="G754" s="604"/>
      <c r="H754" s="604"/>
      <c r="I754" s="602"/>
      <c r="J754" s="602">
        <f t="shared" si="19"/>
        <v>0</v>
      </c>
    </row>
    <row r="755" spans="1:10" ht="15.75">
      <c r="A755" s="586">
        <v>170</v>
      </c>
      <c r="B755" s="585"/>
      <c r="C755" s="620"/>
      <c r="D755" s="602"/>
      <c r="E755" s="602"/>
      <c r="F755" s="604"/>
      <c r="G755" s="604"/>
      <c r="H755" s="604"/>
      <c r="I755" s="602"/>
      <c r="J755" s="602">
        <f t="shared" si="19"/>
        <v>0</v>
      </c>
    </row>
    <row r="756" spans="1:10" ht="15.75">
      <c r="A756" s="586">
        <v>171</v>
      </c>
      <c r="B756" s="585"/>
      <c r="C756" s="620"/>
      <c r="D756" s="602"/>
      <c r="E756" s="602"/>
      <c r="F756" s="604"/>
      <c r="G756" s="604"/>
      <c r="H756" s="604"/>
      <c r="I756" s="602"/>
      <c r="J756" s="602">
        <f t="shared" si="19"/>
        <v>0</v>
      </c>
    </row>
    <row r="757" spans="1:10" ht="15.75">
      <c r="A757" s="586">
        <v>172</v>
      </c>
      <c r="B757" s="582"/>
      <c r="C757" s="620"/>
      <c r="D757" s="602"/>
      <c r="E757" s="602"/>
      <c r="F757" s="604"/>
      <c r="G757" s="604"/>
      <c r="H757" s="604"/>
      <c r="I757" s="602"/>
      <c r="J757" s="602">
        <f t="shared" si="19"/>
        <v>0</v>
      </c>
    </row>
    <row r="758" spans="1:10" ht="15.75">
      <c r="A758" s="586">
        <v>173</v>
      </c>
      <c r="B758" s="582"/>
      <c r="C758" s="620"/>
      <c r="D758" s="602"/>
      <c r="E758" s="602"/>
      <c r="F758" s="604"/>
      <c r="G758" s="604"/>
      <c r="H758" s="604"/>
      <c r="I758" s="602"/>
      <c r="J758" s="602">
        <f t="shared" si="19"/>
        <v>0</v>
      </c>
    </row>
    <row r="759" spans="1:10" ht="15.75">
      <c r="A759" s="586">
        <v>174</v>
      </c>
      <c r="B759" s="582"/>
      <c r="C759" s="620"/>
      <c r="D759" s="602"/>
      <c r="E759" s="602"/>
      <c r="F759" s="604"/>
      <c r="G759" s="604"/>
      <c r="H759" s="604"/>
      <c r="I759" s="602"/>
      <c r="J759" s="602">
        <f t="shared" si="19"/>
        <v>0</v>
      </c>
    </row>
    <row r="760" spans="1:10" ht="15.75">
      <c r="A760" s="586">
        <v>175</v>
      </c>
      <c r="B760" s="582"/>
      <c r="C760" s="620"/>
      <c r="D760" s="602"/>
      <c r="E760" s="602"/>
      <c r="F760" s="604"/>
      <c r="G760" s="604"/>
      <c r="H760" s="604"/>
      <c r="I760" s="602"/>
      <c r="J760" s="602">
        <f t="shared" si="19"/>
        <v>0</v>
      </c>
    </row>
    <row r="761" spans="1:10" ht="15.75">
      <c r="A761" s="586">
        <v>176</v>
      </c>
      <c r="B761" s="582"/>
      <c r="C761" s="620"/>
      <c r="D761" s="602"/>
      <c r="E761" s="602"/>
      <c r="F761" s="604"/>
      <c r="G761" s="604"/>
      <c r="H761" s="604"/>
      <c r="I761" s="602"/>
      <c r="J761" s="602">
        <f t="shared" si="19"/>
        <v>0</v>
      </c>
    </row>
    <row r="762" spans="1:10" ht="15.75">
      <c r="A762" s="586">
        <v>177</v>
      </c>
      <c r="B762" s="582"/>
      <c r="C762" s="620"/>
      <c r="D762" s="602"/>
      <c r="E762" s="602"/>
      <c r="F762" s="604"/>
      <c r="G762" s="604"/>
      <c r="H762" s="604"/>
      <c r="I762" s="602"/>
      <c r="J762" s="602">
        <f t="shared" si="19"/>
        <v>0</v>
      </c>
    </row>
    <row r="763" spans="1:10" ht="15.75">
      <c r="A763" s="586">
        <v>178</v>
      </c>
      <c r="B763" s="582"/>
      <c r="C763" s="620"/>
      <c r="D763" s="602"/>
      <c r="E763" s="602"/>
      <c r="F763" s="604"/>
      <c r="G763" s="604"/>
      <c r="H763" s="604"/>
      <c r="I763" s="602"/>
      <c r="J763" s="602">
        <f t="shared" si="19"/>
        <v>0</v>
      </c>
    </row>
    <row r="764" spans="1:10" ht="15.75">
      <c r="A764" s="586">
        <v>179</v>
      </c>
      <c r="B764" s="582"/>
      <c r="C764" s="620"/>
      <c r="D764" s="602"/>
      <c r="E764" s="602"/>
      <c r="F764" s="604"/>
      <c r="G764" s="604"/>
      <c r="H764" s="604"/>
      <c r="I764" s="602"/>
      <c r="J764" s="602">
        <f t="shared" si="19"/>
        <v>0</v>
      </c>
    </row>
    <row r="765" spans="1:10" ht="15.75">
      <c r="A765" s="586">
        <v>180</v>
      </c>
      <c r="B765" s="582"/>
      <c r="C765" s="620"/>
      <c r="D765" s="602"/>
      <c r="E765" s="602"/>
      <c r="F765" s="604"/>
      <c r="G765" s="604"/>
      <c r="H765" s="604"/>
      <c r="I765" s="602"/>
      <c r="J765" s="602">
        <f>SUM(D765:I765)</f>
        <v>0</v>
      </c>
    </row>
    <row r="766" spans="1:10" ht="15.75">
      <c r="A766" s="586">
        <v>181</v>
      </c>
      <c r="B766" s="582"/>
      <c r="C766" s="620"/>
      <c r="D766" s="602"/>
      <c r="E766" s="602"/>
      <c r="F766" s="604"/>
      <c r="G766" s="604"/>
      <c r="H766" s="604"/>
      <c r="I766" s="602"/>
      <c r="J766" s="602">
        <f t="shared" si="19"/>
        <v>0</v>
      </c>
    </row>
    <row r="767" spans="1:10" ht="16.5" thickBot="1">
      <c r="A767" s="887" t="s">
        <v>295</v>
      </c>
      <c r="B767" s="888"/>
      <c r="C767" s="619">
        <f>C585+C510+C437+C324+C215+C95+C9</f>
        <v>0</v>
      </c>
      <c r="D767" s="615">
        <f aca="true" t="shared" si="20" ref="D767:J767">D585+D510+D437+D324+D215+D95+D9</f>
        <v>0</v>
      </c>
      <c r="E767" s="615">
        <f t="shared" si="20"/>
        <v>0</v>
      </c>
      <c r="F767" s="615">
        <f t="shared" si="20"/>
        <v>0</v>
      </c>
      <c r="G767" s="615">
        <f t="shared" si="20"/>
        <v>0</v>
      </c>
      <c r="H767" s="615">
        <f t="shared" si="20"/>
        <v>0</v>
      </c>
      <c r="I767" s="615">
        <f t="shared" si="20"/>
        <v>0</v>
      </c>
      <c r="J767" s="615">
        <f t="shared" si="20"/>
        <v>0</v>
      </c>
    </row>
    <row r="768" spans="1:10" ht="15.75">
      <c r="A768" s="616"/>
      <c r="B768" s="616"/>
      <c r="C768" s="617"/>
      <c r="D768" s="618"/>
      <c r="E768" s="618"/>
      <c r="F768" s="618"/>
      <c r="G768" s="618"/>
      <c r="H768" s="618"/>
      <c r="I768" s="618"/>
      <c r="J768" s="618"/>
    </row>
    <row r="769" spans="1:10" ht="18.75">
      <c r="A769" s="558"/>
      <c r="B769" s="452" t="s">
        <v>296</v>
      </c>
      <c r="C769" s="559"/>
      <c r="D769" s="560"/>
      <c r="E769" s="561"/>
      <c r="F769" s="889" t="s">
        <v>312</v>
      </c>
      <c r="G769" s="889"/>
      <c r="H769" s="889"/>
      <c r="I769" s="889"/>
      <c r="J769" s="889"/>
    </row>
    <row r="770" spans="1:10" ht="19.5">
      <c r="A770" s="558"/>
      <c r="B770" s="890"/>
      <c r="C770" s="890"/>
      <c r="D770" s="560"/>
      <c r="E770" s="561"/>
      <c r="F770" s="560"/>
      <c r="G770" s="452"/>
      <c r="H770" s="452" t="s">
        <v>297</v>
      </c>
      <c r="I770" s="452"/>
      <c r="J770" s="452"/>
    </row>
    <row r="771" spans="1:10" ht="18.75">
      <c r="A771" s="562"/>
      <c r="B771" s="447"/>
      <c r="C771" s="447"/>
      <c r="D771" s="560"/>
      <c r="E771" s="563"/>
      <c r="F771" s="564"/>
      <c r="G771" s="447"/>
      <c r="H771" s="448"/>
      <c r="I771" s="447"/>
      <c r="J771" s="449"/>
    </row>
    <row r="772" spans="1:10" ht="18.75">
      <c r="A772" s="562"/>
      <c r="B772" s="447"/>
      <c r="C772" s="447"/>
      <c r="D772" s="560"/>
      <c r="E772" s="563"/>
      <c r="F772" s="564"/>
      <c r="G772" s="447"/>
      <c r="H772" s="448"/>
      <c r="I772" s="447"/>
      <c r="J772" s="449"/>
    </row>
    <row r="773" spans="1:10" ht="19.5">
      <c r="A773" s="562"/>
      <c r="B773" s="565"/>
      <c r="C773" s="447"/>
      <c r="D773" s="560"/>
      <c r="E773" s="563"/>
      <c r="F773" s="564"/>
      <c r="G773" s="447"/>
      <c r="H773" s="448"/>
      <c r="I773" s="447"/>
      <c r="J773" s="449"/>
    </row>
    <row r="774" spans="1:10" ht="18.75">
      <c r="A774" s="562"/>
      <c r="B774" s="891"/>
      <c r="C774" s="891"/>
      <c r="D774" s="560"/>
      <c r="E774" s="563"/>
      <c r="F774" s="564"/>
      <c r="G774" s="447"/>
      <c r="H774" s="447"/>
      <c r="I774" s="447"/>
      <c r="J774" s="447"/>
    </row>
    <row r="872" ht="12.75">
      <c r="K872" s="567" t="s">
        <v>126</v>
      </c>
    </row>
    <row r="1184" ht="12.75">
      <c r="J1184" s="572">
        <v>4</v>
      </c>
    </row>
    <row r="2971" ht="12.75">
      <c r="K2971" s="567" t="s">
        <v>298</v>
      </c>
    </row>
  </sheetData>
  <sheetProtection/>
  <mergeCells count="12">
    <mergeCell ref="A1:B1"/>
    <mergeCell ref="C1:H1"/>
    <mergeCell ref="I1:J1"/>
    <mergeCell ref="I2:J2"/>
    <mergeCell ref="C3:H3"/>
    <mergeCell ref="I3:J3"/>
    <mergeCell ref="I4:J4"/>
    <mergeCell ref="I5:J5"/>
    <mergeCell ref="A767:B767"/>
    <mergeCell ref="F769:J769"/>
    <mergeCell ref="B770:C770"/>
    <mergeCell ref="B774:C77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7">
      <selection activeCell="C4" sqref="C4:H4"/>
    </sheetView>
  </sheetViews>
  <sheetFormatPr defaultColWidth="20.57421875" defaultRowHeight="12.75"/>
  <cols>
    <col min="1" max="1" width="5.57421875" style="634" customWidth="1"/>
    <col min="2" max="2" width="18.7109375" style="635" customWidth="1"/>
    <col min="3" max="3" width="13.8515625" style="634" customWidth="1"/>
    <col min="4" max="4" width="12.421875" style="636" customWidth="1"/>
    <col min="5" max="5" width="14.00390625" style="637" customWidth="1"/>
    <col min="6" max="6" width="14.28125" style="638" customWidth="1"/>
    <col min="7" max="7" width="14.00390625" style="636" customWidth="1"/>
    <col min="8" max="8" width="12.57421875" style="636" customWidth="1"/>
    <col min="9" max="9" width="14.00390625" style="636" customWidth="1"/>
    <col min="10" max="10" width="10.28125" style="636" customWidth="1"/>
    <col min="11" max="11" width="13.8515625" style="637" customWidth="1"/>
    <col min="12" max="16384" width="20.57421875" style="628" customWidth="1"/>
  </cols>
  <sheetData>
    <row r="1" spans="1:11" ht="18" customHeight="1">
      <c r="A1" s="900" t="s">
        <v>283</v>
      </c>
      <c r="B1" s="900"/>
      <c r="C1" s="899" t="s">
        <v>313</v>
      </c>
      <c r="D1" s="899"/>
      <c r="E1" s="899"/>
      <c r="F1" s="899"/>
      <c r="G1" s="899"/>
      <c r="H1" s="899"/>
      <c r="I1" s="627"/>
      <c r="J1" s="627"/>
      <c r="K1" s="627"/>
    </row>
    <row r="2" spans="1:11" ht="18" customHeight="1">
      <c r="A2" s="629"/>
      <c r="B2" s="629"/>
      <c r="C2" s="901" t="s">
        <v>314</v>
      </c>
      <c r="D2" s="901"/>
      <c r="E2" s="901"/>
      <c r="F2" s="901"/>
      <c r="G2" s="901"/>
      <c r="H2" s="901"/>
      <c r="I2" s="630"/>
      <c r="J2" s="631"/>
      <c r="K2" s="631"/>
    </row>
    <row r="3" spans="1:11" ht="18" customHeight="1">
      <c r="A3" s="629"/>
      <c r="B3" s="629"/>
      <c r="C3" s="899" t="s">
        <v>315</v>
      </c>
      <c r="D3" s="899"/>
      <c r="E3" s="899"/>
      <c r="F3" s="899"/>
      <c r="G3" s="899"/>
      <c r="H3" s="899"/>
      <c r="I3" s="627"/>
      <c r="J3" s="632"/>
      <c r="K3" s="632"/>
    </row>
    <row r="4" spans="1:11" ht="18" customHeight="1">
      <c r="A4" s="629"/>
      <c r="B4" s="629"/>
      <c r="C4" s="899" t="s">
        <v>325</v>
      </c>
      <c r="D4" s="899"/>
      <c r="E4" s="899"/>
      <c r="F4" s="899"/>
      <c r="G4" s="899"/>
      <c r="H4" s="899"/>
      <c r="I4" s="630"/>
      <c r="J4" s="633"/>
      <c r="K4" s="633"/>
    </row>
    <row r="5" spans="7:11" ht="18" customHeight="1">
      <c r="G5" s="639"/>
      <c r="I5" s="630"/>
      <c r="J5" s="633"/>
      <c r="K5" s="633"/>
    </row>
    <row r="6" ht="20.25" customHeight="1" thickBot="1"/>
    <row r="7" spans="1:11" s="643" customFormat="1" ht="156" customHeight="1">
      <c r="A7" s="640" t="s">
        <v>252</v>
      </c>
      <c r="B7" s="641" t="s">
        <v>316</v>
      </c>
      <c r="C7" s="491" t="s">
        <v>317</v>
      </c>
      <c r="D7" s="491" t="s">
        <v>324</v>
      </c>
      <c r="E7" s="491" t="s">
        <v>318</v>
      </c>
      <c r="F7" s="491" t="s">
        <v>319</v>
      </c>
      <c r="G7" s="491" t="s">
        <v>320</v>
      </c>
      <c r="H7" s="491" t="s">
        <v>321</v>
      </c>
      <c r="I7" s="491" t="s">
        <v>322</v>
      </c>
      <c r="J7" s="641" t="s">
        <v>293</v>
      </c>
      <c r="K7" s="642" t="s">
        <v>107</v>
      </c>
    </row>
    <row r="8" spans="1:11" s="651" customFormat="1" ht="20.25" customHeight="1">
      <c r="A8" s="644" t="s">
        <v>85</v>
      </c>
      <c r="B8" s="645" t="s">
        <v>115</v>
      </c>
      <c r="C8" s="646">
        <v>1</v>
      </c>
      <c r="D8" s="647"/>
      <c r="E8" s="647">
        <v>2</v>
      </c>
      <c r="F8" s="648">
        <v>3</v>
      </c>
      <c r="G8" s="648">
        <v>4</v>
      </c>
      <c r="H8" s="648">
        <v>5</v>
      </c>
      <c r="I8" s="648">
        <v>6</v>
      </c>
      <c r="J8" s="649">
        <v>7</v>
      </c>
      <c r="K8" s="650" t="s">
        <v>294</v>
      </c>
    </row>
    <row r="9" spans="1:13" s="655" customFormat="1" ht="15.75" customHeight="1">
      <c r="A9" s="652">
        <v>1</v>
      </c>
      <c r="B9" s="676" t="str">
        <f>'Mau 7'!B9</f>
        <v>Thôn 1 (có .... hộ)</v>
      </c>
      <c r="C9" s="653"/>
      <c r="D9" s="653"/>
      <c r="E9" s="679">
        <f>'Mau 7'!D9</f>
        <v>0</v>
      </c>
      <c r="F9" s="679">
        <f>'Mau 7'!E9</f>
        <v>0</v>
      </c>
      <c r="G9" s="679">
        <f>'Mau 7'!F9</f>
        <v>0</v>
      </c>
      <c r="H9" s="679">
        <f>'Mau 7'!G9</f>
        <v>0</v>
      </c>
      <c r="I9" s="679">
        <f>'Mau 7'!H9</f>
        <v>0</v>
      </c>
      <c r="J9" s="679">
        <f>'Mau 7'!I9</f>
        <v>0</v>
      </c>
      <c r="K9" s="680">
        <f aca="true" t="shared" si="0" ref="K9:K15">SUM(E9:J9)</f>
        <v>0</v>
      </c>
      <c r="L9" s="654"/>
      <c r="M9" s="628"/>
    </row>
    <row r="10" spans="1:13" s="655" customFormat="1" ht="15.75" customHeight="1">
      <c r="A10" s="656">
        <v>2</v>
      </c>
      <c r="B10" s="677" t="str">
        <f>'Mau 7'!B95</f>
        <v>Thôn 2 (có ..... hộ)</v>
      </c>
      <c r="C10" s="657"/>
      <c r="D10" s="657"/>
      <c r="E10" s="680">
        <f>'Mau 7'!D95</f>
        <v>0</v>
      </c>
      <c r="F10" s="680">
        <f>'Mau 7'!E95</f>
        <v>0</v>
      </c>
      <c r="G10" s="680">
        <f>'Mau 7'!F95</f>
        <v>0</v>
      </c>
      <c r="H10" s="680">
        <f>'Mau 7'!G95</f>
        <v>0</v>
      </c>
      <c r="I10" s="680">
        <f>'Mau 7'!H95</f>
        <v>0</v>
      </c>
      <c r="J10" s="680">
        <f>'Mau 7'!I95</f>
        <v>0</v>
      </c>
      <c r="K10" s="680">
        <f t="shared" si="0"/>
        <v>0</v>
      </c>
      <c r="L10" s="654"/>
      <c r="M10" s="628"/>
    </row>
    <row r="11" spans="1:13" ht="15.75" customHeight="1">
      <c r="A11" s="656">
        <v>3</v>
      </c>
      <c r="B11" s="677" t="str">
        <f>'Mau 7'!B215</f>
        <v>Thôn 3 (có .... hộ)</v>
      </c>
      <c r="C11" s="657"/>
      <c r="D11" s="657"/>
      <c r="E11" s="680">
        <f>'Mau 7'!D215</f>
        <v>0</v>
      </c>
      <c r="F11" s="680">
        <f>'Mau 7'!E215</f>
        <v>0</v>
      </c>
      <c r="G11" s="680">
        <f>'Mau 7'!F215</f>
        <v>0</v>
      </c>
      <c r="H11" s="680">
        <f>'Mau 7'!G215</f>
        <v>0</v>
      </c>
      <c r="I11" s="680">
        <f>'Mau 7'!H215</f>
        <v>0</v>
      </c>
      <c r="J11" s="680">
        <f>'Mau 7'!I215</f>
        <v>0</v>
      </c>
      <c r="K11" s="680">
        <f t="shared" si="0"/>
        <v>0</v>
      </c>
      <c r="L11" s="654"/>
      <c r="M11" s="658"/>
    </row>
    <row r="12" spans="1:13" ht="15.75" customHeight="1">
      <c r="A12" s="656">
        <v>4</v>
      </c>
      <c r="B12" s="677" t="str">
        <f>'Mau 7'!B324</f>
        <v>Thôn 4 (có .... hộ)</v>
      </c>
      <c r="C12" s="657"/>
      <c r="D12" s="657"/>
      <c r="E12" s="680">
        <f>'Mau 7'!D324</f>
        <v>0</v>
      </c>
      <c r="F12" s="680">
        <f>'Mau 7'!E324</f>
        <v>0</v>
      </c>
      <c r="G12" s="680">
        <f>'Mau 7'!F324</f>
        <v>0</v>
      </c>
      <c r="H12" s="680">
        <f>'Mau 7'!G324</f>
        <v>0</v>
      </c>
      <c r="I12" s="680">
        <f>'Mau 7'!H324</f>
        <v>0</v>
      </c>
      <c r="J12" s="680">
        <f>'Mau 7'!I324</f>
        <v>0</v>
      </c>
      <c r="K12" s="680">
        <f t="shared" si="0"/>
        <v>0</v>
      </c>
      <c r="L12" s="654"/>
      <c r="M12" s="658"/>
    </row>
    <row r="13" spans="1:13" ht="15.75" customHeight="1">
      <c r="A13" s="656">
        <v>5</v>
      </c>
      <c r="B13" s="677" t="str">
        <f>'Mau 7'!B437</f>
        <v>Thôn 5 (có .... Hộ)</v>
      </c>
      <c r="C13" s="657"/>
      <c r="D13" s="657"/>
      <c r="E13" s="680">
        <f>'Mau 7'!D437</f>
        <v>0</v>
      </c>
      <c r="F13" s="680">
        <f>'Mau 7'!E437</f>
        <v>0</v>
      </c>
      <c r="G13" s="680">
        <f>'Mau 7'!F437</f>
        <v>0</v>
      </c>
      <c r="H13" s="680">
        <f>'Mau 7'!G437</f>
        <v>0</v>
      </c>
      <c r="I13" s="680">
        <f>'Mau 7'!H437</f>
        <v>0</v>
      </c>
      <c r="J13" s="680">
        <f>'Mau 7'!I437</f>
        <v>0</v>
      </c>
      <c r="K13" s="680">
        <f t="shared" si="0"/>
        <v>0</v>
      </c>
      <c r="L13" s="654"/>
      <c r="M13" s="658"/>
    </row>
    <row r="14" spans="1:13" ht="15.75" customHeight="1">
      <c r="A14" s="656">
        <v>6</v>
      </c>
      <c r="B14" s="677" t="str">
        <f>'Mau 7'!B510</f>
        <v>Thôn 6 (có .... Hộ)</v>
      </c>
      <c r="C14" s="657"/>
      <c r="D14" s="657"/>
      <c r="E14" s="680">
        <f>'Mau 7'!D510</f>
        <v>0</v>
      </c>
      <c r="F14" s="680">
        <f>'Mau 7'!E510</f>
        <v>0</v>
      </c>
      <c r="G14" s="680">
        <f>'Mau 7'!F510</f>
        <v>0</v>
      </c>
      <c r="H14" s="680">
        <f>'Mau 7'!G510</f>
        <v>0</v>
      </c>
      <c r="I14" s="680">
        <f>'Mau 7'!H510</f>
        <v>0</v>
      </c>
      <c r="J14" s="680">
        <f>'Mau 7'!I510</f>
        <v>0</v>
      </c>
      <c r="K14" s="680">
        <f t="shared" si="0"/>
        <v>0</v>
      </c>
      <c r="L14" s="654"/>
      <c r="M14" s="658"/>
    </row>
    <row r="15" spans="1:13" s="661" customFormat="1" ht="15.75" customHeight="1">
      <c r="A15" s="659">
        <v>7</v>
      </c>
      <c r="B15" s="678" t="str">
        <f>'Mau 7'!B585</f>
        <v>Thôn 7 (có ... Hộ)</v>
      </c>
      <c r="C15" s="660"/>
      <c r="D15" s="660"/>
      <c r="E15" s="681">
        <f>'Mau 7'!D585</f>
        <v>0</v>
      </c>
      <c r="F15" s="681">
        <f>'Mau 7'!E585</f>
        <v>0</v>
      </c>
      <c r="G15" s="681">
        <f>'Mau 7'!F585</f>
        <v>0</v>
      </c>
      <c r="H15" s="681">
        <f>'Mau 7'!G585</f>
        <v>0</v>
      </c>
      <c r="I15" s="681">
        <f>'Mau 7'!H585</f>
        <v>0</v>
      </c>
      <c r="J15" s="681">
        <f>'Mau 7'!I585</f>
        <v>0</v>
      </c>
      <c r="K15" s="680">
        <f t="shared" si="0"/>
        <v>0</v>
      </c>
      <c r="L15" s="654"/>
      <c r="M15" s="658"/>
    </row>
    <row r="16" spans="1:13" ht="18.75">
      <c r="A16" s="902" t="s">
        <v>265</v>
      </c>
      <c r="B16" s="902"/>
      <c r="C16" s="683">
        <f>SUM(C9:C15)</f>
        <v>0</v>
      </c>
      <c r="D16" s="683">
        <f>SUM(D9:D14)</f>
        <v>0</v>
      </c>
      <c r="E16" s="682">
        <f>SUM(E9:E15)</f>
        <v>0</v>
      </c>
      <c r="F16" s="682">
        <f aca="true" t="shared" si="1" ref="F16:K16">SUM(F9:F15)</f>
        <v>0</v>
      </c>
      <c r="G16" s="682">
        <f t="shared" si="1"/>
        <v>0</v>
      </c>
      <c r="H16" s="682">
        <f t="shared" si="1"/>
        <v>0</v>
      </c>
      <c r="I16" s="682">
        <f t="shared" si="1"/>
        <v>0</v>
      </c>
      <c r="J16" s="682">
        <f t="shared" si="1"/>
        <v>0</v>
      </c>
      <c r="K16" s="682">
        <f t="shared" si="1"/>
        <v>0</v>
      </c>
      <c r="L16" s="658"/>
      <c r="M16" s="658"/>
    </row>
    <row r="17" spans="12:13" ht="18.75">
      <c r="L17" s="658"/>
      <c r="M17" s="658"/>
    </row>
    <row r="18" spans="1:13" s="658" customFormat="1" ht="18.75">
      <c r="A18" s="897"/>
      <c r="B18" s="897"/>
      <c r="C18" s="663"/>
      <c r="D18" s="663"/>
      <c r="E18" s="664"/>
      <c r="F18" s="664"/>
      <c r="G18" s="898"/>
      <c r="H18" s="898"/>
      <c r="I18" s="898"/>
      <c r="J18" s="898"/>
      <c r="K18" s="898"/>
      <c r="L18" s="628"/>
      <c r="M18" s="628"/>
    </row>
    <row r="19" spans="1:13" s="658" customFormat="1" ht="18.75">
      <c r="A19" s="665"/>
      <c r="B19" s="897"/>
      <c r="C19" s="897"/>
      <c r="D19" s="662"/>
      <c r="E19" s="666"/>
      <c r="F19" s="662"/>
      <c r="G19" s="897"/>
      <c r="H19" s="897"/>
      <c r="I19" s="897"/>
      <c r="J19" s="897"/>
      <c r="K19" s="897"/>
      <c r="L19" s="628"/>
      <c r="M19" s="628"/>
    </row>
    <row r="20" spans="1:13" s="658" customFormat="1" ht="18.75">
      <c r="A20" s="665"/>
      <c r="B20" s="662"/>
      <c r="C20" s="662"/>
      <c r="D20" s="662"/>
      <c r="E20" s="666"/>
      <c r="F20" s="667"/>
      <c r="G20" s="899"/>
      <c r="H20" s="899"/>
      <c r="I20" s="899"/>
      <c r="J20" s="899"/>
      <c r="K20" s="899"/>
      <c r="L20" s="628"/>
      <c r="M20" s="628"/>
    </row>
    <row r="21" spans="1:13" s="658" customFormat="1" ht="18.75">
      <c r="A21" s="665"/>
      <c r="B21" s="662"/>
      <c r="C21" s="662"/>
      <c r="D21" s="662"/>
      <c r="E21" s="666"/>
      <c r="F21" s="667"/>
      <c r="G21" s="667"/>
      <c r="H21" s="668"/>
      <c r="I21" s="668"/>
      <c r="J21" s="668"/>
      <c r="K21" s="669"/>
      <c r="L21" s="628"/>
      <c r="M21" s="628"/>
    </row>
    <row r="22" spans="1:13" s="658" customFormat="1" ht="18.75">
      <c r="A22" s="665"/>
      <c r="B22" s="670"/>
      <c r="C22" s="662"/>
      <c r="D22" s="662"/>
      <c r="E22" s="666"/>
      <c r="F22" s="667"/>
      <c r="G22" s="667"/>
      <c r="H22" s="668"/>
      <c r="I22" s="668"/>
      <c r="J22" s="668"/>
      <c r="K22" s="669"/>
      <c r="L22" s="628"/>
      <c r="M22" s="628"/>
    </row>
    <row r="23" spans="1:13" s="658" customFormat="1" ht="18.75">
      <c r="A23" s="897"/>
      <c r="B23" s="897"/>
      <c r="C23" s="671"/>
      <c r="D23" s="671"/>
      <c r="E23" s="662"/>
      <c r="F23" s="664"/>
      <c r="G23" s="897"/>
      <c r="H23" s="897"/>
      <c r="I23" s="897"/>
      <c r="J23" s="897"/>
      <c r="K23" s="897"/>
      <c r="L23" s="628"/>
      <c r="M23" s="628"/>
    </row>
    <row r="24" spans="1:13" s="658" customFormat="1" ht="18.75">
      <c r="A24" s="665"/>
      <c r="B24" s="896"/>
      <c r="C24" s="896"/>
      <c r="D24" s="672"/>
      <c r="E24" s="896"/>
      <c r="F24" s="896"/>
      <c r="G24" s="896"/>
      <c r="H24" s="673"/>
      <c r="I24" s="673"/>
      <c r="J24" s="673"/>
      <c r="K24" s="673"/>
      <c r="L24" s="628"/>
      <c r="M24" s="628"/>
    </row>
    <row r="25" spans="1:11" ht="18.75">
      <c r="A25" s="665"/>
      <c r="B25" s="674"/>
      <c r="C25" s="673"/>
      <c r="D25" s="673"/>
      <c r="E25" s="675"/>
      <c r="F25" s="673"/>
      <c r="G25" s="673"/>
      <c r="H25" s="675"/>
      <c r="I25" s="675"/>
      <c r="J25" s="673"/>
      <c r="K25" s="673"/>
    </row>
    <row r="303" ht="12.75">
      <c r="G303" s="636" t="s">
        <v>323</v>
      </c>
    </row>
  </sheetData>
  <sheetProtection selectLockedCells="1"/>
  <mergeCells count="15">
    <mergeCell ref="A1:B1"/>
    <mergeCell ref="C1:H1"/>
    <mergeCell ref="C2:H2"/>
    <mergeCell ref="C3:H3"/>
    <mergeCell ref="C4:H4"/>
    <mergeCell ref="A16:B16"/>
    <mergeCell ref="B24:C24"/>
    <mergeCell ref="E24:G24"/>
    <mergeCell ref="A18:B18"/>
    <mergeCell ref="G18:K18"/>
    <mergeCell ref="B19:C19"/>
    <mergeCell ref="G19:K19"/>
    <mergeCell ref="G20:K20"/>
    <mergeCell ref="A23:B23"/>
    <mergeCell ref="G23:K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5">
      <selection activeCell="E9" sqref="E9"/>
    </sheetView>
  </sheetViews>
  <sheetFormatPr defaultColWidth="13.28125" defaultRowHeight="12.75"/>
  <cols>
    <col min="1" max="1" width="53.57421875" style="723" customWidth="1"/>
    <col min="2" max="2" width="11.8515625" style="723" customWidth="1"/>
    <col min="3" max="3" width="13.140625" style="743" customWidth="1"/>
    <col min="4" max="4" width="14.28125" style="743" customWidth="1"/>
    <col min="5" max="16384" width="13.28125" style="722" customWidth="1"/>
  </cols>
  <sheetData>
    <row r="1" spans="1:4" ht="24" customHeight="1">
      <c r="A1" s="861" t="s">
        <v>434</v>
      </c>
      <c r="B1" s="861"/>
      <c r="C1" s="861"/>
      <c r="D1" s="861"/>
    </row>
    <row r="2" spans="1:4" ht="9" customHeight="1">
      <c r="A2" s="904"/>
      <c r="B2" s="904"/>
      <c r="C2" s="904"/>
      <c r="D2" s="904"/>
    </row>
    <row r="3" spans="3:4" ht="22.5" customHeight="1">
      <c r="C3" s="903" t="s">
        <v>326</v>
      </c>
      <c r="D3" s="903"/>
    </row>
    <row r="4" spans="1:4" s="724" customFormat="1" ht="19.5" customHeight="1">
      <c r="A4" s="104" t="s">
        <v>327</v>
      </c>
      <c r="B4" s="104" t="s">
        <v>328</v>
      </c>
      <c r="C4" s="215" t="s">
        <v>362</v>
      </c>
      <c r="D4" s="215" t="s">
        <v>363</v>
      </c>
    </row>
    <row r="5" spans="1:4" s="724" customFormat="1" ht="19.5" customHeight="1">
      <c r="A5" s="725" t="s">
        <v>85</v>
      </c>
      <c r="B5" s="104">
        <v>1</v>
      </c>
      <c r="C5" s="726">
        <v>2</v>
      </c>
      <c r="D5" s="726"/>
    </row>
    <row r="6" spans="1:4" ht="19.5" customHeight="1">
      <c r="A6" s="727" t="s">
        <v>329</v>
      </c>
      <c r="B6" s="104" t="s">
        <v>330</v>
      </c>
      <c r="C6" s="744">
        <f>C7+C19+C23</f>
        <v>0</v>
      </c>
      <c r="D6" s="744">
        <f>D7+D19+D23</f>
        <v>0</v>
      </c>
    </row>
    <row r="7" spans="1:4" ht="19.5" customHeight="1">
      <c r="A7" s="728" t="s">
        <v>331</v>
      </c>
      <c r="B7" s="729" t="s">
        <v>330</v>
      </c>
      <c r="C7" s="744">
        <f>C8+C13+C18</f>
        <v>0</v>
      </c>
      <c r="D7" s="744">
        <f>D8+D13+D18</f>
        <v>0</v>
      </c>
    </row>
    <row r="8" spans="1:4" ht="19.5" customHeight="1">
      <c r="A8" s="730" t="s">
        <v>332</v>
      </c>
      <c r="B8" s="731" t="s">
        <v>330</v>
      </c>
      <c r="C8" s="745">
        <f>(C9-C11)+C12</f>
        <v>0</v>
      </c>
      <c r="D8" s="745">
        <f>(D9-D11)+D12</f>
        <v>0</v>
      </c>
    </row>
    <row r="9" spans="1:5" ht="19.5" customHeight="1">
      <c r="A9" s="730" t="s">
        <v>333</v>
      </c>
      <c r="B9" s="731" t="s">
        <v>330</v>
      </c>
      <c r="C9" s="746">
        <f>'Mau 1 (trong trot)'!F34</f>
        <v>0</v>
      </c>
      <c r="D9" s="746">
        <f>C9*105%</f>
        <v>0</v>
      </c>
      <c r="E9" s="733"/>
    </row>
    <row r="10" spans="1:5" ht="19.5" customHeight="1">
      <c r="A10" s="734" t="s">
        <v>334</v>
      </c>
      <c r="B10" s="731"/>
      <c r="C10" s="732"/>
      <c r="D10" s="744">
        <f>C10*105%</f>
        <v>0</v>
      </c>
      <c r="E10" s="733"/>
    </row>
    <row r="11" spans="1:4" ht="19.5" customHeight="1">
      <c r="A11" s="730" t="s">
        <v>335</v>
      </c>
      <c r="B11" s="731"/>
      <c r="C11" s="746">
        <f>C9*18%</f>
        <v>0</v>
      </c>
      <c r="D11" s="746">
        <f>D9*18%</f>
        <v>0</v>
      </c>
    </row>
    <row r="12" spans="1:4" ht="19.5" customHeight="1">
      <c r="A12" s="730" t="s">
        <v>336</v>
      </c>
      <c r="B12" s="731" t="s">
        <v>330</v>
      </c>
      <c r="C12" s="746">
        <f>C9*7%</f>
        <v>0</v>
      </c>
      <c r="D12" s="746">
        <f>C12*105%</f>
        <v>0</v>
      </c>
    </row>
    <row r="13" spans="1:4" ht="19.5" customHeight="1">
      <c r="A13" s="730" t="s">
        <v>337</v>
      </c>
      <c r="B13" s="731" t="s">
        <v>330</v>
      </c>
      <c r="C13" s="746">
        <f>C14-C16+C17</f>
        <v>0</v>
      </c>
      <c r="D13" s="746">
        <f>D14-D16+D17</f>
        <v>0</v>
      </c>
    </row>
    <row r="14" spans="1:4" ht="19.5" customHeight="1">
      <c r="A14" s="730" t="s">
        <v>338</v>
      </c>
      <c r="B14" s="731"/>
      <c r="C14" s="746">
        <f>'Mau 2 (chan nuoi)'!G25</f>
        <v>0</v>
      </c>
      <c r="D14" s="746">
        <f>C14*117%</f>
        <v>0</v>
      </c>
    </row>
    <row r="15" spans="1:4" ht="19.5" customHeight="1">
      <c r="A15" s="734" t="s">
        <v>339</v>
      </c>
      <c r="B15" s="731"/>
      <c r="C15" s="732"/>
      <c r="D15" s="744">
        <f>C15*112%</f>
        <v>0</v>
      </c>
    </row>
    <row r="16" spans="1:4" ht="19.5" customHeight="1">
      <c r="A16" s="730" t="s">
        <v>340</v>
      </c>
      <c r="B16" s="731"/>
      <c r="C16" s="746">
        <f>C14*60%</f>
        <v>0</v>
      </c>
      <c r="D16" s="746">
        <f>D14*60%</f>
        <v>0</v>
      </c>
    </row>
    <row r="17" spans="1:4" ht="19.5" customHeight="1">
      <c r="A17" s="730" t="s">
        <v>341</v>
      </c>
      <c r="B17" s="729" t="s">
        <v>330</v>
      </c>
      <c r="C17" s="746">
        <f>C14*9%</f>
        <v>0</v>
      </c>
      <c r="D17" s="746">
        <f>D14*9%</f>
        <v>0</v>
      </c>
    </row>
    <row r="18" spans="1:4" ht="42" customHeight="1">
      <c r="A18" s="730" t="s">
        <v>342</v>
      </c>
      <c r="B18" s="731" t="s">
        <v>330</v>
      </c>
      <c r="C18" s="746">
        <f>5%*(C8+C13)</f>
        <v>0</v>
      </c>
      <c r="D18" s="746">
        <f>5%*(D8+D13)</f>
        <v>0</v>
      </c>
    </row>
    <row r="19" spans="1:4" ht="19.5" customHeight="1">
      <c r="A19" s="728" t="s">
        <v>343</v>
      </c>
      <c r="B19" s="731"/>
      <c r="C19" s="747">
        <f>C20-C22</f>
        <v>0</v>
      </c>
      <c r="D19" s="747">
        <f>D20-D22</f>
        <v>0</v>
      </c>
    </row>
    <row r="20" spans="1:4" ht="19.5" customHeight="1">
      <c r="A20" s="730" t="s">
        <v>344</v>
      </c>
      <c r="B20" s="729" t="s">
        <v>330</v>
      </c>
      <c r="C20" s="746">
        <f>'Mau 3 (lam nghiep)'!E29</f>
        <v>0</v>
      </c>
      <c r="D20" s="746">
        <f>C20*116%</f>
        <v>0</v>
      </c>
    </row>
    <row r="21" spans="1:4" ht="19.5" customHeight="1">
      <c r="A21" s="734" t="s">
        <v>345</v>
      </c>
      <c r="B21" s="731" t="s">
        <v>330</v>
      </c>
      <c r="C21" s="732"/>
      <c r="D21" s="746">
        <f>C21*114%</f>
        <v>0</v>
      </c>
    </row>
    <row r="22" spans="1:4" ht="19.5" customHeight="1">
      <c r="A22" s="730" t="s">
        <v>346</v>
      </c>
      <c r="B22" s="731"/>
      <c r="C22" s="746">
        <f>C20*15%</f>
        <v>0</v>
      </c>
      <c r="D22" s="746">
        <f>D20*15%</f>
        <v>0</v>
      </c>
    </row>
    <row r="23" spans="1:4" ht="19.5" customHeight="1">
      <c r="A23" s="728" t="s">
        <v>347</v>
      </c>
      <c r="B23" s="735"/>
      <c r="C23" s="744">
        <f>C24-C26</f>
        <v>0</v>
      </c>
      <c r="D23" s="744">
        <f>D24-D26</f>
        <v>0</v>
      </c>
    </row>
    <row r="24" spans="1:4" ht="19.5" customHeight="1">
      <c r="A24" s="730" t="s">
        <v>348</v>
      </c>
      <c r="B24" s="735"/>
      <c r="C24" s="745">
        <f>'Mau 4 (thuy san)'!D17</f>
        <v>0</v>
      </c>
      <c r="D24" s="746">
        <f>C24*114%</f>
        <v>0</v>
      </c>
    </row>
    <row r="25" spans="1:4" ht="19.5" customHeight="1">
      <c r="A25" s="734" t="s">
        <v>349</v>
      </c>
      <c r="B25" s="735"/>
      <c r="C25" s="732"/>
      <c r="D25" s="746">
        <f>C25*112%</f>
        <v>0</v>
      </c>
    </row>
    <row r="26" spans="1:4" ht="19.5" customHeight="1">
      <c r="A26" s="730" t="s">
        <v>350</v>
      </c>
      <c r="B26" s="735"/>
      <c r="C26" s="746">
        <f>C24*20%</f>
        <v>0</v>
      </c>
      <c r="D26" s="746">
        <f>D24*20%</f>
        <v>0</v>
      </c>
    </row>
    <row r="27" spans="1:4" ht="19.5" customHeight="1">
      <c r="A27" s="727" t="s">
        <v>351</v>
      </c>
      <c r="B27" s="104"/>
      <c r="C27" s="744">
        <f>C29+C31</f>
        <v>0</v>
      </c>
      <c r="D27" s="744">
        <f>D29+D31</f>
        <v>0</v>
      </c>
    </row>
    <row r="28" spans="1:4" ht="19.5" customHeight="1">
      <c r="A28" s="727" t="s">
        <v>352</v>
      </c>
      <c r="B28" s="735"/>
      <c r="C28" s="726"/>
      <c r="D28" s="744">
        <f>C28*118%</f>
        <v>0</v>
      </c>
    </row>
    <row r="29" spans="1:4" ht="19.5" customHeight="1">
      <c r="A29" s="728" t="s">
        <v>353</v>
      </c>
      <c r="B29" s="729" t="s">
        <v>330</v>
      </c>
      <c r="C29" s="744">
        <f>'Mau 5 (Thu nhap DN)'!I14</f>
        <v>0</v>
      </c>
      <c r="D29" s="744">
        <f>C29*118%</f>
        <v>0</v>
      </c>
    </row>
    <row r="30" spans="1:4" ht="19.5" customHeight="1">
      <c r="A30" s="734" t="s">
        <v>354</v>
      </c>
      <c r="B30" s="729" t="s">
        <v>330</v>
      </c>
      <c r="C30" s="726"/>
      <c r="D30" s="744">
        <f>C30*118%</f>
        <v>0</v>
      </c>
    </row>
    <row r="31" spans="1:4" ht="19.5" customHeight="1">
      <c r="A31" s="728" t="s">
        <v>355</v>
      </c>
      <c r="B31" s="104" t="s">
        <v>330</v>
      </c>
      <c r="C31" s="744">
        <f>'Mau 6 (Thu nhap ca nhan)'!K130</f>
        <v>0</v>
      </c>
      <c r="D31" s="744">
        <f>C31*120%</f>
        <v>0</v>
      </c>
    </row>
    <row r="32" spans="1:4" ht="19.5" customHeight="1">
      <c r="A32" s="734" t="s">
        <v>356</v>
      </c>
      <c r="B32" s="104" t="s">
        <v>330</v>
      </c>
      <c r="C32" s="726"/>
      <c r="D32" s="744">
        <f>C32*118%</f>
        <v>0</v>
      </c>
    </row>
    <row r="33" spans="1:4" ht="36.75" customHeight="1">
      <c r="A33" s="727" t="s">
        <v>357</v>
      </c>
      <c r="B33" s="104"/>
      <c r="C33" s="744">
        <f>'Mau 7.1'!K16</f>
        <v>0</v>
      </c>
      <c r="D33" s="744">
        <f>C33*109%</f>
        <v>0</v>
      </c>
    </row>
    <row r="34" spans="1:4" ht="19.5" customHeight="1">
      <c r="A34" s="734" t="s">
        <v>358</v>
      </c>
      <c r="B34" s="735"/>
      <c r="C34" s="726"/>
      <c r="D34" s="744">
        <f>C34*112%</f>
        <v>0</v>
      </c>
    </row>
    <row r="35" spans="1:4" s="724" customFormat="1" ht="19.5" customHeight="1">
      <c r="A35" s="727" t="s">
        <v>359</v>
      </c>
      <c r="B35" s="736"/>
      <c r="C35" s="748">
        <f>C6+C27+C33</f>
        <v>0</v>
      </c>
      <c r="D35" s="748">
        <f>D6+D27+D33</f>
        <v>0</v>
      </c>
    </row>
    <row r="36" spans="1:5" s="132" customFormat="1" ht="19.5" customHeight="1">
      <c r="A36" s="212" t="s">
        <v>435</v>
      </c>
      <c r="B36" s="131" t="s">
        <v>360</v>
      </c>
      <c r="C36" s="737">
        <v>26500</v>
      </c>
      <c r="D36" s="738">
        <v>26500</v>
      </c>
      <c r="E36" s="739"/>
    </row>
    <row r="37" spans="1:7" s="212" customFormat="1" ht="19.5" customHeight="1">
      <c r="A37" s="212" t="s">
        <v>436</v>
      </c>
      <c r="B37" s="131" t="s">
        <v>361</v>
      </c>
      <c r="C37" s="749">
        <f>C35/C36</f>
        <v>0</v>
      </c>
      <c r="D37" s="749">
        <f>D35/D36</f>
        <v>0</v>
      </c>
      <c r="E37" s="740"/>
      <c r="G37" s="741"/>
    </row>
    <row r="38" spans="2:4" s="132" customFormat="1" ht="21" customHeight="1">
      <c r="B38" s="131"/>
      <c r="C38" s="742"/>
      <c r="D38" s="742"/>
    </row>
    <row r="39" ht="21" customHeight="1">
      <c r="A39" s="132" t="s">
        <v>126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 selectLockedCells="1"/>
  <mergeCells count="3">
    <mergeCell ref="C3:D3"/>
    <mergeCell ref="A1:D1"/>
    <mergeCell ref="A2:D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140625" style="686" customWidth="1"/>
    <col min="2" max="2" width="9.57421875" style="686" customWidth="1"/>
    <col min="3" max="3" width="11.421875" style="686" customWidth="1"/>
    <col min="4" max="4" width="11.00390625" style="686" customWidth="1"/>
    <col min="5" max="6" width="10.00390625" style="686" customWidth="1"/>
    <col min="7" max="7" width="12.00390625" style="686" customWidth="1"/>
    <col min="8" max="8" width="9.8515625" style="686" customWidth="1"/>
    <col min="9" max="9" width="14.7109375" style="686" customWidth="1"/>
    <col min="10" max="16384" width="9.140625" style="686" customWidth="1"/>
  </cols>
  <sheetData>
    <row r="1" spans="1:9" ht="24.75" customHeight="1">
      <c r="A1" s="687" t="s">
        <v>364</v>
      </c>
      <c r="B1" s="687"/>
      <c r="C1" s="687"/>
      <c r="D1" s="688"/>
      <c r="E1" s="688"/>
      <c r="F1" s="688"/>
      <c r="G1" s="688"/>
      <c r="H1" s="688"/>
      <c r="I1" s="688"/>
    </row>
    <row r="2" spans="1:6" ht="12" customHeight="1">
      <c r="A2" s="685"/>
      <c r="B2" s="689"/>
      <c r="C2" s="685"/>
      <c r="D2" s="685"/>
      <c r="E2" s="685"/>
      <c r="F2" s="685"/>
    </row>
    <row r="3" spans="1:9" ht="27.75" customHeight="1">
      <c r="A3" s="907" t="s">
        <v>365</v>
      </c>
      <c r="B3" s="909" t="s">
        <v>366</v>
      </c>
      <c r="C3" s="911" t="s">
        <v>367</v>
      </c>
      <c r="D3" s="913" t="s">
        <v>66</v>
      </c>
      <c r="E3" s="914"/>
      <c r="F3" s="911" t="s">
        <v>363</v>
      </c>
      <c r="G3" s="913" t="s">
        <v>368</v>
      </c>
      <c r="H3" s="915"/>
      <c r="I3" s="914"/>
    </row>
    <row r="4" spans="1:9" ht="38.25" customHeight="1">
      <c r="A4" s="908"/>
      <c r="B4" s="910"/>
      <c r="C4" s="912"/>
      <c r="D4" s="684" t="s">
        <v>369</v>
      </c>
      <c r="E4" s="684" t="s">
        <v>405</v>
      </c>
      <c r="F4" s="912"/>
      <c r="G4" s="684" t="s">
        <v>406</v>
      </c>
      <c r="H4" s="684" t="s">
        <v>407</v>
      </c>
      <c r="I4" s="684" t="s">
        <v>408</v>
      </c>
    </row>
    <row r="5" spans="1:9" ht="18.75" customHeight="1">
      <c r="A5" s="690" t="s">
        <v>370</v>
      </c>
      <c r="B5" s="691" t="s">
        <v>360</v>
      </c>
      <c r="C5" s="719"/>
      <c r="D5" s="720"/>
      <c r="E5" s="719"/>
      <c r="F5" s="720"/>
      <c r="G5" s="712" t="e">
        <f>E5/C5*100</f>
        <v>#DIV/0!</v>
      </c>
      <c r="H5" s="712" t="e">
        <f>E5/D5*100</f>
        <v>#DIV/0!</v>
      </c>
      <c r="I5" s="712" t="e">
        <f>F5/E5*100</f>
        <v>#DIV/0!</v>
      </c>
    </row>
    <row r="6" spans="1:12" ht="18.75" customHeight="1">
      <c r="A6" s="692" t="s">
        <v>371</v>
      </c>
      <c r="B6" s="693" t="s">
        <v>360</v>
      </c>
      <c r="C6" s="716"/>
      <c r="D6" s="721"/>
      <c r="E6" s="716"/>
      <c r="F6" s="721"/>
      <c r="G6" s="711" t="e">
        <f aca="true" t="shared" si="0" ref="G6:G44">E6/C6*100</f>
        <v>#DIV/0!</v>
      </c>
      <c r="H6" s="711" t="e">
        <f aca="true" t="shared" si="1" ref="H6:I44">E6/D6*100</f>
        <v>#DIV/0!</v>
      </c>
      <c r="I6" s="711" t="e">
        <f t="shared" si="1"/>
        <v>#DIV/0!</v>
      </c>
      <c r="L6" s="694"/>
    </row>
    <row r="7" spans="1:9" ht="18.75" customHeight="1">
      <c r="A7" s="692" t="s">
        <v>372</v>
      </c>
      <c r="B7" s="693" t="s">
        <v>373</v>
      </c>
      <c r="C7" s="716"/>
      <c r="D7" s="721"/>
      <c r="E7" s="716"/>
      <c r="F7" s="721"/>
      <c r="G7" s="711" t="e">
        <f t="shared" si="0"/>
        <v>#DIV/0!</v>
      </c>
      <c r="H7" s="711" t="e">
        <f t="shared" si="1"/>
        <v>#DIV/0!</v>
      </c>
      <c r="I7" s="711" t="e">
        <f t="shared" si="1"/>
        <v>#DIV/0!</v>
      </c>
    </row>
    <row r="8" spans="1:9" ht="18.75" customHeight="1">
      <c r="A8" s="692" t="s">
        <v>371</v>
      </c>
      <c r="B8" s="693" t="s">
        <v>373</v>
      </c>
      <c r="C8" s="716"/>
      <c r="D8" s="721"/>
      <c r="E8" s="716"/>
      <c r="F8" s="721"/>
      <c r="G8" s="711" t="e">
        <f t="shared" si="0"/>
        <v>#DIV/0!</v>
      </c>
      <c r="H8" s="711" t="e">
        <f t="shared" si="1"/>
        <v>#DIV/0!</v>
      </c>
      <c r="I8" s="711" t="e">
        <f t="shared" si="1"/>
        <v>#DIV/0!</v>
      </c>
    </row>
    <row r="9" spans="1:9" ht="18.75" customHeight="1">
      <c r="A9" s="692" t="s">
        <v>374</v>
      </c>
      <c r="B9" s="693" t="s">
        <v>375</v>
      </c>
      <c r="C9" s="697"/>
      <c r="D9" s="697"/>
      <c r="E9" s="697"/>
      <c r="F9" s="697"/>
      <c r="G9" s="711" t="e">
        <f t="shared" si="0"/>
        <v>#DIV/0!</v>
      </c>
      <c r="H9" s="711" t="e">
        <f t="shared" si="1"/>
        <v>#DIV/0!</v>
      </c>
      <c r="I9" s="711" t="e">
        <f t="shared" si="1"/>
        <v>#DIV/0!</v>
      </c>
    </row>
    <row r="10" spans="1:9" ht="18.75" customHeight="1">
      <c r="A10" s="692" t="s">
        <v>376</v>
      </c>
      <c r="B10" s="693" t="s">
        <v>375</v>
      </c>
      <c r="C10" s="697"/>
      <c r="D10" s="697"/>
      <c r="E10" s="697"/>
      <c r="F10" s="697"/>
      <c r="G10" s="711" t="e">
        <f t="shared" si="0"/>
        <v>#DIV/0!</v>
      </c>
      <c r="H10" s="711" t="e">
        <f>E10/D10*100</f>
        <v>#DIV/0!</v>
      </c>
      <c r="I10" s="711" t="e">
        <f t="shared" si="1"/>
        <v>#DIV/0!</v>
      </c>
    </row>
    <row r="11" spans="1:10" ht="18.75" customHeight="1">
      <c r="A11" s="695" t="s">
        <v>377</v>
      </c>
      <c r="B11" s="693" t="s">
        <v>360</v>
      </c>
      <c r="C11" s="716"/>
      <c r="D11" s="716"/>
      <c r="E11" s="716"/>
      <c r="F11" s="716"/>
      <c r="G11" s="711" t="e">
        <f t="shared" si="0"/>
        <v>#DIV/0!</v>
      </c>
      <c r="H11" s="711" t="e">
        <f t="shared" si="1"/>
        <v>#DIV/0!</v>
      </c>
      <c r="I11" s="711" t="e">
        <f t="shared" si="1"/>
        <v>#DIV/0!</v>
      </c>
      <c r="J11" s="694"/>
    </row>
    <row r="12" spans="1:9" ht="18.75" customHeight="1">
      <c r="A12" s="696" t="s">
        <v>378</v>
      </c>
      <c r="B12" s="693" t="s">
        <v>360</v>
      </c>
      <c r="C12" s="716"/>
      <c r="D12" s="715"/>
      <c r="E12" s="716"/>
      <c r="F12" s="716"/>
      <c r="G12" s="711" t="e">
        <f t="shared" si="0"/>
        <v>#DIV/0!</v>
      </c>
      <c r="H12" s="711" t="e">
        <f t="shared" si="1"/>
        <v>#DIV/0!</v>
      </c>
      <c r="I12" s="711" t="e">
        <f t="shared" si="1"/>
        <v>#DIV/0!</v>
      </c>
    </row>
    <row r="13" spans="1:9" ht="18.75" customHeight="1">
      <c r="A13" s="695" t="s">
        <v>379</v>
      </c>
      <c r="B13" s="693" t="s">
        <v>43</v>
      </c>
      <c r="C13" s="697"/>
      <c r="D13" s="697"/>
      <c r="E13" s="697"/>
      <c r="F13" s="697"/>
      <c r="G13" s="711" t="e">
        <f t="shared" si="0"/>
        <v>#DIV/0!</v>
      </c>
      <c r="H13" s="711" t="e">
        <f t="shared" si="1"/>
        <v>#DIV/0!</v>
      </c>
      <c r="I13" s="711" t="e">
        <f t="shared" si="1"/>
        <v>#DIV/0!</v>
      </c>
    </row>
    <row r="14" spans="1:9" ht="18.75" customHeight="1">
      <c r="A14" s="696" t="s">
        <v>378</v>
      </c>
      <c r="B14" s="693" t="s">
        <v>43</v>
      </c>
      <c r="C14" s="697"/>
      <c r="D14" s="714"/>
      <c r="E14" s="697"/>
      <c r="F14" s="697"/>
      <c r="G14" s="711" t="e">
        <f t="shared" si="0"/>
        <v>#DIV/0!</v>
      </c>
      <c r="H14" s="711" t="e">
        <f t="shared" si="1"/>
        <v>#DIV/0!</v>
      </c>
      <c r="I14" s="711" t="e">
        <f t="shared" si="1"/>
        <v>#DIV/0!</v>
      </c>
    </row>
    <row r="15" spans="1:9" ht="18.75" customHeight="1">
      <c r="A15" s="692" t="s">
        <v>380</v>
      </c>
      <c r="B15" s="693" t="s">
        <v>43</v>
      </c>
      <c r="C15" s="697"/>
      <c r="D15" s="697"/>
      <c r="E15" s="697"/>
      <c r="F15" s="697"/>
      <c r="G15" s="711" t="e">
        <f t="shared" si="0"/>
        <v>#DIV/0!</v>
      </c>
      <c r="H15" s="711" t="e">
        <f t="shared" si="1"/>
        <v>#DIV/0!</v>
      </c>
      <c r="I15" s="711" t="e">
        <f t="shared" si="1"/>
        <v>#DIV/0!</v>
      </c>
    </row>
    <row r="16" spans="1:9" ht="18.75" customHeight="1">
      <c r="A16" s="698" t="s">
        <v>381</v>
      </c>
      <c r="B16" s="693" t="s">
        <v>43</v>
      </c>
      <c r="C16" s="697"/>
      <c r="D16" s="714"/>
      <c r="E16" s="697"/>
      <c r="F16" s="697"/>
      <c r="G16" s="711" t="e">
        <f t="shared" si="0"/>
        <v>#DIV/0!</v>
      </c>
      <c r="H16" s="711" t="e">
        <f t="shared" si="1"/>
        <v>#DIV/0!</v>
      </c>
      <c r="I16" s="711" t="e">
        <f t="shared" si="1"/>
        <v>#DIV/0!</v>
      </c>
    </row>
    <row r="17" spans="1:9" ht="18.75" customHeight="1">
      <c r="A17" s="699" t="s">
        <v>382</v>
      </c>
      <c r="B17" s="693" t="s">
        <v>43</v>
      </c>
      <c r="C17" s="697"/>
      <c r="D17" s="714"/>
      <c r="E17" s="697"/>
      <c r="F17" s="697"/>
      <c r="G17" s="711" t="e">
        <f t="shared" si="0"/>
        <v>#DIV/0!</v>
      </c>
      <c r="H17" s="711" t="e">
        <f t="shared" si="1"/>
        <v>#DIV/0!</v>
      </c>
      <c r="I17" s="711" t="e">
        <f t="shared" si="1"/>
        <v>#DIV/0!</v>
      </c>
    </row>
    <row r="18" spans="1:9" ht="18.75" customHeight="1">
      <c r="A18" s="700" t="s">
        <v>381</v>
      </c>
      <c r="B18" s="693" t="s">
        <v>43</v>
      </c>
      <c r="C18" s="697"/>
      <c r="D18" s="714"/>
      <c r="E18" s="697"/>
      <c r="F18" s="697"/>
      <c r="G18" s="711" t="e">
        <f t="shared" si="0"/>
        <v>#DIV/0!</v>
      </c>
      <c r="H18" s="711" t="e">
        <f t="shared" si="1"/>
        <v>#DIV/0!</v>
      </c>
      <c r="I18" s="711" t="e">
        <f t="shared" si="1"/>
        <v>#DIV/0!</v>
      </c>
    </row>
    <row r="19" spans="1:9" ht="18.75" customHeight="1">
      <c r="A19" s="692" t="s">
        <v>383</v>
      </c>
      <c r="B19" s="693" t="s">
        <v>43</v>
      </c>
      <c r="C19" s="697"/>
      <c r="D19" s="714"/>
      <c r="E19" s="697"/>
      <c r="F19" s="697"/>
      <c r="G19" s="711" t="e">
        <f t="shared" si="0"/>
        <v>#DIV/0!</v>
      </c>
      <c r="H19" s="711" t="e">
        <f t="shared" si="1"/>
        <v>#DIV/0!</v>
      </c>
      <c r="I19" s="711" t="e">
        <f t="shared" si="1"/>
        <v>#DIV/0!</v>
      </c>
    </row>
    <row r="20" spans="1:9" ht="18.75" customHeight="1">
      <c r="A20" s="695" t="s">
        <v>384</v>
      </c>
      <c r="B20" s="693" t="s">
        <v>43</v>
      </c>
      <c r="C20" s="697"/>
      <c r="D20" s="714"/>
      <c r="E20" s="697"/>
      <c r="F20" s="697"/>
      <c r="G20" s="711" t="e">
        <f t="shared" si="0"/>
        <v>#DIV/0!</v>
      </c>
      <c r="H20" s="711" t="e">
        <f t="shared" si="1"/>
        <v>#DIV/0!</v>
      </c>
      <c r="I20" s="711" t="e">
        <f t="shared" si="1"/>
        <v>#DIV/0!</v>
      </c>
    </row>
    <row r="21" spans="1:9" ht="18.75" customHeight="1">
      <c r="A21" s="695" t="s">
        <v>385</v>
      </c>
      <c r="B21" s="693" t="s">
        <v>43</v>
      </c>
      <c r="C21" s="697"/>
      <c r="D21" s="714"/>
      <c r="E21" s="697"/>
      <c r="F21" s="697"/>
      <c r="G21" s="711" t="e">
        <f t="shared" si="0"/>
        <v>#DIV/0!</v>
      </c>
      <c r="H21" s="711" t="e">
        <f t="shared" si="1"/>
        <v>#DIV/0!</v>
      </c>
      <c r="I21" s="711" t="e">
        <f t="shared" si="1"/>
        <v>#DIV/0!</v>
      </c>
    </row>
    <row r="22" spans="1:9" ht="18.75" customHeight="1">
      <c r="A22" s="692" t="s">
        <v>386</v>
      </c>
      <c r="B22" s="693" t="s">
        <v>43</v>
      </c>
      <c r="C22" s="697"/>
      <c r="D22" s="714"/>
      <c r="E22" s="697"/>
      <c r="F22" s="697"/>
      <c r="G22" s="711" t="e">
        <f t="shared" si="0"/>
        <v>#DIV/0!</v>
      </c>
      <c r="H22" s="711" t="e">
        <f t="shared" si="1"/>
        <v>#DIV/0!</v>
      </c>
      <c r="I22" s="711" t="e">
        <f t="shared" si="1"/>
        <v>#DIV/0!</v>
      </c>
    </row>
    <row r="23" spans="1:9" ht="18.75" customHeight="1">
      <c r="A23" s="701" t="s">
        <v>387</v>
      </c>
      <c r="B23" s="693" t="s">
        <v>43</v>
      </c>
      <c r="C23" s="697"/>
      <c r="D23" s="714"/>
      <c r="E23" s="697"/>
      <c r="F23" s="697"/>
      <c r="G23" s="711" t="e">
        <f t="shared" si="0"/>
        <v>#DIV/0!</v>
      </c>
      <c r="H23" s="711" t="e">
        <f t="shared" si="1"/>
        <v>#DIV/0!</v>
      </c>
      <c r="I23" s="711" t="e">
        <f t="shared" si="1"/>
        <v>#DIV/0!</v>
      </c>
    </row>
    <row r="24" spans="1:9" ht="18.75" customHeight="1">
      <c r="A24" s="695" t="s">
        <v>388</v>
      </c>
      <c r="B24" s="693"/>
      <c r="C24" s="715"/>
      <c r="D24" s="715"/>
      <c r="E24" s="716"/>
      <c r="F24" s="716"/>
      <c r="G24" s="711"/>
      <c r="H24" s="711"/>
      <c r="I24" s="711"/>
    </row>
    <row r="25" spans="1:9" ht="18.75" customHeight="1">
      <c r="A25" s="695" t="s">
        <v>389</v>
      </c>
      <c r="B25" s="693" t="s">
        <v>390</v>
      </c>
      <c r="C25" s="716"/>
      <c r="D25" s="716"/>
      <c r="E25" s="716"/>
      <c r="F25" s="716"/>
      <c r="G25" s="711" t="e">
        <f t="shared" si="0"/>
        <v>#DIV/0!</v>
      </c>
      <c r="H25" s="711" t="e">
        <f t="shared" si="1"/>
        <v>#DIV/0!</v>
      </c>
      <c r="I25" s="711" t="e">
        <f t="shared" si="1"/>
        <v>#DIV/0!</v>
      </c>
    </row>
    <row r="26" spans="1:9" ht="18.75" customHeight="1">
      <c r="A26" s="696" t="s">
        <v>410</v>
      </c>
      <c r="B26" s="693" t="s">
        <v>390</v>
      </c>
      <c r="C26" s="716"/>
      <c r="D26" s="716"/>
      <c r="E26" s="716"/>
      <c r="F26" s="716"/>
      <c r="G26" s="711" t="e">
        <f t="shared" si="0"/>
        <v>#DIV/0!</v>
      </c>
      <c r="H26" s="711" t="e">
        <f t="shared" si="1"/>
        <v>#DIV/0!</v>
      </c>
      <c r="I26" s="711" t="e">
        <f t="shared" si="1"/>
        <v>#DIV/0!</v>
      </c>
    </row>
    <row r="27" spans="1:9" ht="18.75" customHeight="1">
      <c r="A27" s="701" t="s">
        <v>391</v>
      </c>
      <c r="B27" s="693" t="s">
        <v>390</v>
      </c>
      <c r="C27" s="716"/>
      <c r="D27" s="716"/>
      <c r="E27" s="716"/>
      <c r="F27" s="716"/>
      <c r="G27" s="711" t="e">
        <f t="shared" si="0"/>
        <v>#DIV/0!</v>
      </c>
      <c r="H27" s="711" t="e">
        <f t="shared" si="1"/>
        <v>#DIV/0!</v>
      </c>
      <c r="I27" s="711" t="e">
        <f t="shared" si="1"/>
        <v>#DIV/0!</v>
      </c>
    </row>
    <row r="28" spans="1:9" ht="18.75" customHeight="1">
      <c r="A28" s="701" t="s">
        <v>392</v>
      </c>
      <c r="B28" s="693" t="s">
        <v>390</v>
      </c>
      <c r="C28" s="716"/>
      <c r="D28" s="716"/>
      <c r="E28" s="716"/>
      <c r="F28" s="716"/>
      <c r="G28" s="711" t="e">
        <f t="shared" si="0"/>
        <v>#DIV/0!</v>
      </c>
      <c r="H28" s="711" t="e">
        <f t="shared" si="1"/>
        <v>#DIV/0!</v>
      </c>
      <c r="I28" s="711" t="e">
        <f t="shared" si="1"/>
        <v>#DIV/0!</v>
      </c>
    </row>
    <row r="29" spans="1:9" ht="18.75" customHeight="1">
      <c r="A29" s="701" t="s">
        <v>393</v>
      </c>
      <c r="B29" s="693" t="s">
        <v>390</v>
      </c>
      <c r="C29" s="716"/>
      <c r="D29" s="716"/>
      <c r="E29" s="716"/>
      <c r="F29" s="716"/>
      <c r="G29" s="711" t="e">
        <f t="shared" si="0"/>
        <v>#DIV/0!</v>
      </c>
      <c r="H29" s="711" t="e">
        <f t="shared" si="1"/>
        <v>#DIV/0!</v>
      </c>
      <c r="I29" s="711" t="e">
        <f t="shared" si="1"/>
        <v>#DIV/0!</v>
      </c>
    </row>
    <row r="30" spans="1:9" ht="18.75" customHeight="1">
      <c r="A30" s="695" t="s">
        <v>394</v>
      </c>
      <c r="B30" s="693" t="s">
        <v>390</v>
      </c>
      <c r="C30" s="716"/>
      <c r="D30" s="716"/>
      <c r="E30" s="716"/>
      <c r="F30" s="716"/>
      <c r="G30" s="711" t="e">
        <f t="shared" si="0"/>
        <v>#DIV/0!</v>
      </c>
      <c r="H30" s="711" t="e">
        <f t="shared" si="1"/>
        <v>#DIV/0!</v>
      </c>
      <c r="I30" s="711" t="e">
        <f t="shared" si="1"/>
        <v>#DIV/0!</v>
      </c>
    </row>
    <row r="31" spans="1:9" ht="18.75" customHeight="1">
      <c r="A31" s="702" t="s">
        <v>395</v>
      </c>
      <c r="B31" s="693" t="s">
        <v>390</v>
      </c>
      <c r="C31" s="715"/>
      <c r="D31" s="715"/>
      <c r="E31" s="716"/>
      <c r="F31" s="716"/>
      <c r="G31" s="711" t="e">
        <f t="shared" si="0"/>
        <v>#DIV/0!</v>
      </c>
      <c r="H31" s="711" t="e">
        <f t="shared" si="1"/>
        <v>#DIV/0!</v>
      </c>
      <c r="I31" s="711" t="e">
        <f t="shared" si="1"/>
        <v>#DIV/0!</v>
      </c>
    </row>
    <row r="32" spans="1:9" ht="18.75" customHeight="1">
      <c r="A32" s="696" t="s">
        <v>410</v>
      </c>
      <c r="B32" s="693" t="s">
        <v>390</v>
      </c>
      <c r="C32" s="715"/>
      <c r="D32" s="716"/>
      <c r="E32" s="716"/>
      <c r="F32" s="716"/>
      <c r="G32" s="711" t="e">
        <f t="shared" si="0"/>
        <v>#DIV/0!</v>
      </c>
      <c r="H32" s="711" t="e">
        <f t="shared" si="1"/>
        <v>#DIV/0!</v>
      </c>
      <c r="I32" s="711" t="e">
        <f t="shared" si="1"/>
        <v>#DIV/0!</v>
      </c>
    </row>
    <row r="33" spans="1:9" ht="18.75" customHeight="1">
      <c r="A33" s="701" t="s">
        <v>391</v>
      </c>
      <c r="B33" s="693" t="s">
        <v>390</v>
      </c>
      <c r="C33" s="715"/>
      <c r="D33" s="716"/>
      <c r="E33" s="716"/>
      <c r="F33" s="716"/>
      <c r="G33" s="711" t="e">
        <f t="shared" si="0"/>
        <v>#DIV/0!</v>
      </c>
      <c r="H33" s="711" t="e">
        <f t="shared" si="1"/>
        <v>#DIV/0!</v>
      </c>
      <c r="I33" s="711" t="e">
        <f t="shared" si="1"/>
        <v>#DIV/0!</v>
      </c>
    </row>
    <row r="34" spans="1:9" ht="18.75" customHeight="1">
      <c r="A34" s="701" t="s">
        <v>392</v>
      </c>
      <c r="B34" s="693" t="s">
        <v>390</v>
      </c>
      <c r="C34" s="715"/>
      <c r="D34" s="716"/>
      <c r="E34" s="716"/>
      <c r="F34" s="716"/>
      <c r="G34" s="711" t="e">
        <f t="shared" si="0"/>
        <v>#DIV/0!</v>
      </c>
      <c r="H34" s="711" t="e">
        <f t="shared" si="1"/>
        <v>#DIV/0!</v>
      </c>
      <c r="I34" s="711" t="e">
        <f t="shared" si="1"/>
        <v>#DIV/0!</v>
      </c>
    </row>
    <row r="35" spans="1:9" ht="18.75" customHeight="1">
      <c r="A35" s="701" t="s">
        <v>393</v>
      </c>
      <c r="B35" s="693" t="s">
        <v>390</v>
      </c>
      <c r="C35" s="715"/>
      <c r="D35" s="716"/>
      <c r="E35" s="716"/>
      <c r="F35" s="716"/>
      <c r="G35" s="711" t="e">
        <f t="shared" si="0"/>
        <v>#DIV/0!</v>
      </c>
      <c r="H35" s="711" t="e">
        <f t="shared" si="1"/>
        <v>#DIV/0!</v>
      </c>
      <c r="I35" s="711" t="e">
        <f t="shared" si="1"/>
        <v>#DIV/0!</v>
      </c>
    </row>
    <row r="36" spans="1:9" ht="18.75" customHeight="1">
      <c r="A36" s="701" t="s">
        <v>396</v>
      </c>
      <c r="B36" s="693" t="s">
        <v>390</v>
      </c>
      <c r="C36" s="715"/>
      <c r="D36" s="716"/>
      <c r="E36" s="716"/>
      <c r="F36" s="716"/>
      <c r="G36" s="711" t="e">
        <f t="shared" si="0"/>
        <v>#DIV/0!</v>
      </c>
      <c r="H36" s="711" t="e">
        <f t="shared" si="1"/>
        <v>#DIV/0!</v>
      </c>
      <c r="I36" s="711" t="e">
        <f t="shared" si="1"/>
        <v>#DIV/0!</v>
      </c>
    </row>
    <row r="37" spans="1:9" ht="18.75" customHeight="1">
      <c r="A37" s="695" t="s">
        <v>397</v>
      </c>
      <c r="B37" s="692"/>
      <c r="C37" s="714"/>
      <c r="D37" s="714"/>
      <c r="E37" s="697"/>
      <c r="F37" s="697"/>
      <c r="G37" s="711" t="e">
        <f t="shared" si="0"/>
        <v>#DIV/0!</v>
      </c>
      <c r="H37" s="711" t="e">
        <f t="shared" si="1"/>
        <v>#DIV/0!</v>
      </c>
      <c r="I37" s="711" t="e">
        <f t="shared" si="1"/>
        <v>#DIV/0!</v>
      </c>
    </row>
    <row r="38" spans="1:9" ht="18.75" customHeight="1">
      <c r="A38" s="696" t="s">
        <v>411</v>
      </c>
      <c r="B38" s="693" t="s">
        <v>43</v>
      </c>
      <c r="C38" s="714"/>
      <c r="D38" s="714"/>
      <c r="E38" s="697"/>
      <c r="F38" s="697"/>
      <c r="G38" s="711" t="e">
        <f t="shared" si="0"/>
        <v>#DIV/0!</v>
      </c>
      <c r="H38" s="711" t="e">
        <f t="shared" si="1"/>
        <v>#DIV/0!</v>
      </c>
      <c r="I38" s="711" t="e">
        <f t="shared" si="1"/>
        <v>#DIV/0!</v>
      </c>
    </row>
    <row r="39" spans="1:9" ht="18.75" customHeight="1">
      <c r="A39" s="701" t="s">
        <v>398</v>
      </c>
      <c r="B39" s="693" t="s">
        <v>43</v>
      </c>
      <c r="C39" s="714"/>
      <c r="D39" s="714"/>
      <c r="E39" s="697"/>
      <c r="F39" s="697"/>
      <c r="G39" s="711" t="e">
        <f t="shared" si="0"/>
        <v>#DIV/0!</v>
      </c>
      <c r="H39" s="711" t="e">
        <f t="shared" si="1"/>
        <v>#DIV/0!</v>
      </c>
      <c r="I39" s="711" t="e">
        <f t="shared" si="1"/>
        <v>#DIV/0!</v>
      </c>
    </row>
    <row r="40" spans="1:9" ht="18.75" customHeight="1">
      <c r="A40" s="701" t="s">
        <v>393</v>
      </c>
      <c r="B40" s="693" t="s">
        <v>43</v>
      </c>
      <c r="C40" s="714"/>
      <c r="D40" s="714"/>
      <c r="E40" s="697"/>
      <c r="F40" s="697"/>
      <c r="G40" s="711" t="e">
        <f t="shared" si="0"/>
        <v>#DIV/0!</v>
      </c>
      <c r="H40" s="711" t="e">
        <f t="shared" si="1"/>
        <v>#DIV/0!</v>
      </c>
      <c r="I40" s="711" t="e">
        <f t="shared" si="1"/>
        <v>#DIV/0!</v>
      </c>
    </row>
    <row r="41" spans="1:9" ht="18.75" customHeight="1">
      <c r="A41" s="701" t="s">
        <v>396</v>
      </c>
      <c r="B41" s="693" t="s">
        <v>43</v>
      </c>
      <c r="C41" s="714"/>
      <c r="D41" s="714"/>
      <c r="E41" s="697"/>
      <c r="F41" s="697"/>
      <c r="G41" s="711" t="e">
        <f t="shared" si="0"/>
        <v>#DIV/0!</v>
      </c>
      <c r="H41" s="711" t="e">
        <f t="shared" si="1"/>
        <v>#DIV/0!</v>
      </c>
      <c r="I41" s="711" t="e">
        <f t="shared" si="1"/>
        <v>#DIV/0!</v>
      </c>
    </row>
    <row r="42" spans="1:9" ht="18.75" customHeight="1">
      <c r="A42" s="701" t="s">
        <v>399</v>
      </c>
      <c r="B42" s="693"/>
      <c r="C42" s="715"/>
      <c r="D42" s="715"/>
      <c r="E42" s="716"/>
      <c r="F42" s="716"/>
      <c r="G42" s="711" t="e">
        <f t="shared" si="0"/>
        <v>#DIV/0!</v>
      </c>
      <c r="H42" s="711" t="e">
        <f t="shared" si="1"/>
        <v>#DIV/0!</v>
      </c>
      <c r="I42" s="711" t="e">
        <f t="shared" si="1"/>
        <v>#DIV/0!</v>
      </c>
    </row>
    <row r="43" spans="1:9" ht="18.75" customHeight="1">
      <c r="A43" s="695" t="s">
        <v>400</v>
      </c>
      <c r="B43" s="693" t="s">
        <v>401</v>
      </c>
      <c r="C43" s="715"/>
      <c r="D43" s="715"/>
      <c r="E43" s="716"/>
      <c r="F43" s="716"/>
      <c r="G43" s="711" t="e">
        <f t="shared" si="0"/>
        <v>#DIV/0!</v>
      </c>
      <c r="H43" s="711" t="e">
        <f t="shared" si="1"/>
        <v>#DIV/0!</v>
      </c>
      <c r="I43" s="711" t="e">
        <f t="shared" si="1"/>
        <v>#DIV/0!</v>
      </c>
    </row>
    <row r="44" spans="1:9" ht="18.75" customHeight="1">
      <c r="A44" s="703" t="s">
        <v>402</v>
      </c>
      <c r="B44" s="704" t="s">
        <v>401</v>
      </c>
      <c r="C44" s="717"/>
      <c r="D44" s="717"/>
      <c r="E44" s="718"/>
      <c r="F44" s="718"/>
      <c r="G44" s="713" t="e">
        <f t="shared" si="0"/>
        <v>#DIV/0!</v>
      </c>
      <c r="H44" s="713" t="e">
        <f t="shared" si="1"/>
        <v>#DIV/0!</v>
      </c>
      <c r="I44" s="713" t="e">
        <f t="shared" si="1"/>
        <v>#DIV/0!</v>
      </c>
    </row>
    <row r="45" spans="5:6" ht="15.75">
      <c r="E45" s="705"/>
      <c r="F45" s="705"/>
    </row>
    <row r="46" spans="3:7" ht="15.75">
      <c r="C46" s="706"/>
      <c r="D46" s="706"/>
      <c r="E46" s="707"/>
      <c r="F46" s="707"/>
      <c r="G46" s="706"/>
    </row>
    <row r="47" spans="1:7" ht="18.75">
      <c r="A47" s="708" t="s">
        <v>403</v>
      </c>
      <c r="C47" s="905" t="s">
        <v>409</v>
      </c>
      <c r="D47" s="905"/>
      <c r="E47" s="905"/>
      <c r="F47" s="905"/>
      <c r="G47" s="905"/>
    </row>
    <row r="48" spans="3:7" ht="15.75">
      <c r="C48" s="906" t="s">
        <v>404</v>
      </c>
      <c r="D48" s="906"/>
      <c r="E48" s="906"/>
      <c r="F48" s="906"/>
      <c r="G48" s="906"/>
    </row>
    <row r="49" spans="3:7" ht="15.75">
      <c r="C49" s="906" t="s">
        <v>63</v>
      </c>
      <c r="D49" s="906"/>
      <c r="E49" s="906"/>
      <c r="F49" s="906"/>
      <c r="G49" s="906"/>
    </row>
    <row r="50" spans="3:6" ht="15.75">
      <c r="C50" s="709"/>
      <c r="D50" s="709"/>
      <c r="E50" s="710"/>
      <c r="F50" s="705"/>
    </row>
    <row r="51" spans="5:6" ht="15.75">
      <c r="E51" s="705"/>
      <c r="F51" s="705"/>
    </row>
    <row r="52" spans="5:6" ht="15.75">
      <c r="E52" s="705"/>
      <c r="F52" s="705"/>
    </row>
    <row r="53" spans="1:7" ht="15.75">
      <c r="A53" s="709"/>
      <c r="C53" s="906"/>
      <c r="D53" s="906"/>
      <c r="E53" s="906"/>
      <c r="F53" s="906"/>
      <c r="G53" s="906"/>
    </row>
    <row r="54" spans="5:6" ht="15.75">
      <c r="E54" s="705"/>
      <c r="F54" s="705"/>
    </row>
    <row r="55" spans="5:6" ht="15.75">
      <c r="E55" s="705"/>
      <c r="F55" s="705"/>
    </row>
    <row r="56" spans="5:6" ht="15.75">
      <c r="E56" s="705"/>
      <c r="F56" s="705"/>
    </row>
    <row r="57" spans="5:6" ht="15.75">
      <c r="E57" s="705"/>
      <c r="F57" s="705"/>
    </row>
  </sheetData>
  <sheetProtection selectLockedCells="1"/>
  <mergeCells count="10">
    <mergeCell ref="C47:G47"/>
    <mergeCell ref="C48:G48"/>
    <mergeCell ref="C49:G49"/>
    <mergeCell ref="C53:G53"/>
    <mergeCell ref="A3:A4"/>
    <mergeCell ref="B3:B4"/>
    <mergeCell ref="C3:C4"/>
    <mergeCell ref="D3:E3"/>
    <mergeCell ref="F3:F4"/>
    <mergeCell ref="G3:I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7">
      <pane xSplit="6" ySplit="10" topLeftCell="G17" activePane="bottomRight" state="frozen"/>
      <selection pane="topLeft" activeCell="A7" sqref="A7"/>
      <selection pane="topRight" activeCell="G7" sqref="G7"/>
      <selection pane="bottomLeft" activeCell="A17" sqref="A17"/>
      <selection pane="bottomRight" activeCell="C15" sqref="C15"/>
    </sheetView>
  </sheetViews>
  <sheetFormatPr defaultColWidth="9.140625" defaultRowHeight="12.75"/>
  <cols>
    <col min="1" max="1" width="35.8515625" style="52" customWidth="1"/>
    <col min="2" max="2" width="9.7109375" style="52" customWidth="1"/>
    <col min="3" max="3" width="11.140625" style="52" customWidth="1"/>
    <col min="4" max="4" width="10.57421875" style="52" customWidth="1"/>
    <col min="5" max="5" width="11.140625" style="52" customWidth="1"/>
    <col min="6" max="6" width="13.7109375" style="52" customWidth="1"/>
    <col min="7" max="7" width="10.57421875" style="52" customWidth="1"/>
    <col min="8" max="8" width="10.140625" style="52" customWidth="1"/>
    <col min="9" max="9" width="9.421875" style="52" customWidth="1"/>
    <col min="10" max="10" width="12.421875" style="52" customWidth="1"/>
    <col min="11" max="11" width="9.57421875" style="52" customWidth="1"/>
    <col min="12" max="16384" width="9.140625" style="52" customWidth="1"/>
  </cols>
  <sheetData>
    <row r="1" spans="1:11" ht="16.5">
      <c r="A1" s="839" t="s">
        <v>413</v>
      </c>
      <c r="B1" s="839"/>
      <c r="C1" s="840" t="s">
        <v>60</v>
      </c>
      <c r="D1" s="840"/>
      <c r="E1" s="840"/>
      <c r="F1" s="840"/>
      <c r="G1" s="840"/>
      <c r="H1" s="840"/>
      <c r="I1" s="840"/>
      <c r="J1" s="840"/>
      <c r="K1" s="840"/>
    </row>
    <row r="2" spans="1:11" ht="18.75" customHeight="1">
      <c r="A2" s="839" t="s">
        <v>414</v>
      </c>
      <c r="B2" s="839"/>
      <c r="C2" s="840" t="s">
        <v>61</v>
      </c>
      <c r="D2" s="840"/>
      <c r="E2" s="840"/>
      <c r="F2" s="840"/>
      <c r="G2" s="840"/>
      <c r="H2" s="840"/>
      <c r="I2" s="840"/>
      <c r="J2" s="840"/>
      <c r="K2" s="840"/>
    </row>
    <row r="3" ht="12" customHeight="1">
      <c r="A3" s="76"/>
    </row>
    <row r="4" spans="1:11" ht="20.25" customHeight="1">
      <c r="A4" s="841" t="s">
        <v>0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</row>
    <row r="5" spans="1:11" ht="20.25" customHeight="1">
      <c r="A5" s="842" t="s">
        <v>415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</row>
    <row r="6" ht="12.75" customHeight="1" thickBot="1"/>
    <row r="7" spans="1:11" ht="21.75" customHeight="1" thickTop="1">
      <c r="A7" s="833" t="s">
        <v>1</v>
      </c>
      <c r="B7" s="835" t="s">
        <v>2</v>
      </c>
      <c r="C7" s="837" t="s">
        <v>64</v>
      </c>
      <c r="D7" s="837" t="s">
        <v>67</v>
      </c>
      <c r="E7" s="828" t="s">
        <v>66</v>
      </c>
      <c r="F7" s="830"/>
      <c r="G7" s="837" t="s">
        <v>69</v>
      </c>
      <c r="H7" s="828" t="s">
        <v>3</v>
      </c>
      <c r="I7" s="829"/>
      <c r="J7" s="830"/>
      <c r="K7" s="831" t="s">
        <v>4</v>
      </c>
    </row>
    <row r="8" spans="1:11" ht="45.75" customHeight="1">
      <c r="A8" s="834"/>
      <c r="B8" s="836"/>
      <c r="C8" s="838"/>
      <c r="D8" s="838"/>
      <c r="E8" s="53" t="s">
        <v>57</v>
      </c>
      <c r="F8" s="53" t="s">
        <v>65</v>
      </c>
      <c r="G8" s="838"/>
      <c r="H8" s="54" t="s">
        <v>50</v>
      </c>
      <c r="I8" s="54" t="s">
        <v>51</v>
      </c>
      <c r="J8" s="54" t="s">
        <v>70</v>
      </c>
      <c r="K8" s="832"/>
    </row>
    <row r="9" spans="1:11" ht="15.75" customHeight="1">
      <c r="A9" s="4" t="s">
        <v>199</v>
      </c>
      <c r="B9" s="1"/>
      <c r="C9" s="1"/>
      <c r="D9" s="337"/>
      <c r="E9" s="5"/>
      <c r="F9" s="6"/>
      <c r="G9" s="5"/>
      <c r="H9" s="5"/>
      <c r="I9" s="5"/>
      <c r="J9" s="5"/>
      <c r="K9" s="342"/>
    </row>
    <row r="10" spans="1:11" ht="15.75" customHeight="1">
      <c r="A10" s="4" t="s">
        <v>200</v>
      </c>
      <c r="B10" s="7"/>
      <c r="C10" s="7"/>
      <c r="D10" s="337"/>
      <c r="E10" s="77"/>
      <c r="F10" s="8"/>
      <c r="G10" s="8"/>
      <c r="H10" s="9"/>
      <c r="I10" s="8"/>
      <c r="J10" s="8"/>
      <c r="K10" s="342"/>
    </row>
    <row r="11" spans="1:11" ht="15.75" customHeight="1">
      <c r="A11" s="298" t="s">
        <v>234</v>
      </c>
      <c r="B11" s="299" t="s">
        <v>5</v>
      </c>
      <c r="C11" s="300">
        <f>C12+C13</f>
        <v>4571.4</v>
      </c>
      <c r="D11" s="300">
        <f>D12+D13</f>
        <v>0</v>
      </c>
      <c r="E11" s="300">
        <f>E12+E13</f>
        <v>4419.8</v>
      </c>
      <c r="F11" s="300">
        <f>F12+F13</f>
        <v>0</v>
      </c>
      <c r="G11" s="300">
        <f>G12+G13</f>
        <v>0</v>
      </c>
      <c r="H11" s="301" t="e">
        <f>F11/D11*100</f>
        <v>#DIV/0!</v>
      </c>
      <c r="I11" s="301">
        <f aca="true" t="shared" si="0" ref="I11:I16">F11/E11*100</f>
        <v>0</v>
      </c>
      <c r="J11" s="301">
        <f>G11/C11*100</f>
        <v>0</v>
      </c>
      <c r="K11" s="343"/>
    </row>
    <row r="12" spans="1:11" ht="15.75" customHeight="1">
      <c r="A12" s="29" t="s">
        <v>6</v>
      </c>
      <c r="B12" s="12" t="s">
        <v>5</v>
      </c>
      <c r="C12" s="83">
        <v>3300</v>
      </c>
      <c r="D12" s="358"/>
      <c r="E12" s="83">
        <v>3077.8</v>
      </c>
      <c r="F12" s="83"/>
      <c r="G12" s="68"/>
      <c r="H12" s="47" t="e">
        <f aca="true" t="shared" si="1" ref="H12:H95">F12/D12*100</f>
        <v>#DIV/0!</v>
      </c>
      <c r="I12" s="47">
        <f t="shared" si="0"/>
        <v>0</v>
      </c>
      <c r="J12" s="47">
        <f aca="true" t="shared" si="2" ref="J12:J77">G12/C12*100</f>
        <v>0</v>
      </c>
      <c r="K12" s="344"/>
    </row>
    <row r="13" spans="1:11" ht="15.75" customHeight="1">
      <c r="A13" s="29" t="s">
        <v>7</v>
      </c>
      <c r="B13" s="12" t="s">
        <v>5</v>
      </c>
      <c r="C13" s="83">
        <v>1271.4</v>
      </c>
      <c r="D13" s="358"/>
      <c r="E13" s="68">
        <v>1342</v>
      </c>
      <c r="F13" s="83"/>
      <c r="G13" s="68"/>
      <c r="H13" s="47" t="e">
        <f t="shared" si="1"/>
        <v>#DIV/0!</v>
      </c>
      <c r="I13" s="47">
        <f t="shared" si="0"/>
        <v>0</v>
      </c>
      <c r="J13" s="47">
        <f t="shared" si="2"/>
        <v>0</v>
      </c>
      <c r="K13" s="344"/>
    </row>
    <row r="14" spans="1:11" ht="15.75" customHeight="1">
      <c r="A14" s="13" t="s">
        <v>235</v>
      </c>
      <c r="B14" s="12" t="s">
        <v>5</v>
      </c>
      <c r="C14" s="83">
        <v>24.9</v>
      </c>
      <c r="D14" s="358"/>
      <c r="E14" s="68">
        <v>22.2</v>
      </c>
      <c r="F14" s="83"/>
      <c r="G14" s="68"/>
      <c r="H14" s="47" t="e">
        <f t="shared" si="1"/>
        <v>#DIV/0!</v>
      </c>
      <c r="I14" s="47">
        <f t="shared" si="0"/>
        <v>0</v>
      </c>
      <c r="J14" s="47">
        <f t="shared" si="2"/>
        <v>0</v>
      </c>
      <c r="K14" s="344"/>
    </row>
    <row r="15" spans="1:11" ht="15.75" customHeight="1">
      <c r="A15" s="13" t="s">
        <v>205</v>
      </c>
      <c r="B15" s="12" t="s">
        <v>5</v>
      </c>
      <c r="C15" s="83">
        <v>14187.5</v>
      </c>
      <c r="D15" s="358"/>
      <c r="E15" s="68">
        <v>11050</v>
      </c>
      <c r="F15" s="83"/>
      <c r="G15" s="68"/>
      <c r="H15" s="47" t="e">
        <f t="shared" si="1"/>
        <v>#DIV/0!</v>
      </c>
      <c r="I15" s="47">
        <f t="shared" si="0"/>
        <v>0</v>
      </c>
      <c r="J15" s="47">
        <f t="shared" si="2"/>
        <v>0</v>
      </c>
      <c r="K15" s="344"/>
    </row>
    <row r="16" spans="1:11" ht="15.75" customHeight="1">
      <c r="A16" s="302" t="s">
        <v>236</v>
      </c>
      <c r="B16" s="376" t="s">
        <v>5</v>
      </c>
      <c r="C16" s="377">
        <v>8545.4</v>
      </c>
      <c r="D16" s="378">
        <v>1250</v>
      </c>
      <c r="E16" s="303">
        <v>8545.4</v>
      </c>
      <c r="F16" s="377">
        <v>1300</v>
      </c>
      <c r="G16" s="303"/>
      <c r="H16" s="379">
        <f t="shared" si="1"/>
        <v>104</v>
      </c>
      <c r="I16" s="379">
        <f t="shared" si="0"/>
        <v>15.212863060828049</v>
      </c>
      <c r="J16" s="379">
        <f t="shared" si="2"/>
        <v>0</v>
      </c>
      <c r="K16" s="380"/>
    </row>
    <row r="17" spans="1:11" ht="15.75" customHeight="1">
      <c r="A17" s="4" t="s">
        <v>201</v>
      </c>
      <c r="B17" s="7"/>
      <c r="C17" s="332"/>
      <c r="D17" s="338"/>
      <c r="E17" s="340"/>
      <c r="F17" s="331"/>
      <c r="G17" s="332"/>
      <c r="H17" s="49"/>
      <c r="I17" s="49"/>
      <c r="J17" s="49"/>
      <c r="K17" s="342"/>
    </row>
    <row r="18" spans="1:11" ht="15.75" customHeight="1">
      <c r="A18" s="4" t="s">
        <v>202</v>
      </c>
      <c r="B18" s="1" t="s">
        <v>8</v>
      </c>
      <c r="C18" s="333">
        <f>SUM(C23:C32)+C19</f>
        <v>2864</v>
      </c>
      <c r="D18" s="338"/>
      <c r="E18" s="333">
        <f>SUM(E23:E32)+E19</f>
        <v>2567</v>
      </c>
      <c r="F18" s="333">
        <f>SUM(F23:F32)+F19</f>
        <v>1764.5</v>
      </c>
      <c r="G18" s="333">
        <f>SUM(G23:G32)+G19</f>
        <v>310</v>
      </c>
      <c r="H18" s="50" t="e">
        <f t="shared" si="1"/>
        <v>#DIV/0!</v>
      </c>
      <c r="I18" s="50">
        <f aca="true" t="shared" si="3" ref="I18:I46">F18/E18*100</f>
        <v>68.73782625633035</v>
      </c>
      <c r="J18" s="50">
        <f t="shared" si="2"/>
        <v>10.824022346368716</v>
      </c>
      <c r="K18" s="345"/>
    </row>
    <row r="19" spans="1:11" ht="15.75" customHeight="1">
      <c r="A19" s="298" t="s">
        <v>203</v>
      </c>
      <c r="B19" s="299" t="s">
        <v>8</v>
      </c>
      <c r="C19" s="300">
        <f>C20+C21</f>
        <v>594.7</v>
      </c>
      <c r="D19" s="300">
        <f>D20+D21</f>
        <v>323</v>
      </c>
      <c r="E19" s="300">
        <f>E20+E21</f>
        <v>574</v>
      </c>
      <c r="F19" s="300">
        <f>F20+F21</f>
        <v>310</v>
      </c>
      <c r="G19" s="300">
        <f>G20+G21</f>
        <v>310</v>
      </c>
      <c r="H19" s="301">
        <f t="shared" si="1"/>
        <v>95.97523219814241</v>
      </c>
      <c r="I19" s="301">
        <f t="shared" si="3"/>
        <v>54.00696864111498</v>
      </c>
      <c r="J19" s="301">
        <f t="shared" si="2"/>
        <v>52.12712291911888</v>
      </c>
      <c r="K19" s="343"/>
    </row>
    <row r="20" spans="1:11" ht="15.75" customHeight="1">
      <c r="A20" s="29" t="s">
        <v>9</v>
      </c>
      <c r="B20" s="12" t="s">
        <v>8</v>
      </c>
      <c r="C20" s="88">
        <v>323</v>
      </c>
      <c r="D20" s="358">
        <v>323</v>
      </c>
      <c r="E20" s="68">
        <v>310</v>
      </c>
      <c r="F20" s="68">
        <v>310</v>
      </c>
      <c r="G20" s="88">
        <v>310</v>
      </c>
      <c r="H20" s="47">
        <f t="shared" si="1"/>
        <v>95.97523219814241</v>
      </c>
      <c r="I20" s="47">
        <f t="shared" si="3"/>
        <v>100</v>
      </c>
      <c r="J20" s="47">
        <f t="shared" si="2"/>
        <v>95.97523219814241</v>
      </c>
      <c r="K20" s="344"/>
    </row>
    <row r="21" spans="1:11" ht="15.75" customHeight="1">
      <c r="A21" s="29" t="s">
        <v>10</v>
      </c>
      <c r="B21" s="12" t="s">
        <v>8</v>
      </c>
      <c r="C21" s="88">
        <v>271.7</v>
      </c>
      <c r="D21" s="358"/>
      <c r="E21" s="68">
        <v>264</v>
      </c>
      <c r="F21" s="68"/>
      <c r="G21" s="88"/>
      <c r="H21" s="47" t="e">
        <f t="shared" si="1"/>
        <v>#DIV/0!</v>
      </c>
      <c r="I21" s="47">
        <f t="shared" si="3"/>
        <v>0</v>
      </c>
      <c r="J21" s="47">
        <f t="shared" si="2"/>
        <v>0</v>
      </c>
      <c r="K21" s="20"/>
    </row>
    <row r="22" spans="1:11" ht="15.75" customHeight="1">
      <c r="A22" s="359" t="s">
        <v>14</v>
      </c>
      <c r="B22" s="12" t="s">
        <v>15</v>
      </c>
      <c r="C22" s="88">
        <v>68.4</v>
      </c>
      <c r="D22" s="358">
        <v>68.4</v>
      </c>
      <c r="E22" s="68">
        <v>69.4</v>
      </c>
      <c r="F22" s="68">
        <v>68.4</v>
      </c>
      <c r="G22" s="94"/>
      <c r="H22" s="47">
        <f t="shared" si="1"/>
        <v>100</v>
      </c>
      <c r="I22" s="47">
        <f t="shared" si="3"/>
        <v>98.55907780979827</v>
      </c>
      <c r="J22" s="47">
        <f t="shared" si="2"/>
        <v>0</v>
      </c>
      <c r="K22" s="20"/>
    </row>
    <row r="23" spans="1:11" ht="15.75" customHeight="1">
      <c r="A23" s="13" t="s">
        <v>204</v>
      </c>
      <c r="B23" s="12" t="s">
        <v>8</v>
      </c>
      <c r="C23" s="88">
        <v>321.3</v>
      </c>
      <c r="D23" s="358">
        <v>189</v>
      </c>
      <c r="E23" s="68">
        <v>340</v>
      </c>
      <c r="F23" s="68">
        <v>209.5</v>
      </c>
      <c r="G23" s="88"/>
      <c r="H23" s="47">
        <f t="shared" si="1"/>
        <v>110.84656084656083</v>
      </c>
      <c r="I23" s="47">
        <f t="shared" si="3"/>
        <v>61.617647058823536</v>
      </c>
      <c r="J23" s="47">
        <f t="shared" si="2"/>
        <v>0</v>
      </c>
      <c r="K23" s="344"/>
    </row>
    <row r="24" spans="1:11" ht="15.75" customHeight="1">
      <c r="A24" s="13" t="s">
        <v>205</v>
      </c>
      <c r="B24" s="12" t="s">
        <v>8</v>
      </c>
      <c r="C24" s="88">
        <v>625</v>
      </c>
      <c r="D24" s="358">
        <v>281</v>
      </c>
      <c r="E24" s="68">
        <v>500</v>
      </c>
      <c r="F24" s="68">
        <v>397</v>
      </c>
      <c r="G24" s="88"/>
      <c r="H24" s="47">
        <f t="shared" si="1"/>
        <v>141.28113879003558</v>
      </c>
      <c r="I24" s="47">
        <f t="shared" si="3"/>
        <v>79.4</v>
      </c>
      <c r="J24" s="47">
        <f t="shared" si="2"/>
        <v>0</v>
      </c>
      <c r="K24" s="344"/>
    </row>
    <row r="25" spans="1:11" ht="15.75" customHeight="1">
      <c r="A25" s="29" t="s">
        <v>11</v>
      </c>
      <c r="B25" s="12" t="s">
        <v>8</v>
      </c>
      <c r="C25" s="88">
        <v>600</v>
      </c>
      <c r="D25" s="358">
        <v>255</v>
      </c>
      <c r="E25" s="68">
        <v>450</v>
      </c>
      <c r="F25" s="68">
        <v>355</v>
      </c>
      <c r="G25" s="88"/>
      <c r="H25" s="47">
        <f t="shared" si="1"/>
        <v>139.2156862745098</v>
      </c>
      <c r="I25" s="47">
        <f t="shared" si="3"/>
        <v>78.88888888888889</v>
      </c>
      <c r="J25" s="47">
        <f t="shared" si="2"/>
        <v>0</v>
      </c>
      <c r="K25" s="344"/>
    </row>
    <row r="26" spans="1:11" ht="15.75" customHeight="1">
      <c r="A26" s="13" t="s">
        <v>206</v>
      </c>
      <c r="B26" s="12" t="s">
        <v>8</v>
      </c>
      <c r="C26" s="88">
        <v>57.2</v>
      </c>
      <c r="D26" s="358">
        <v>34.5</v>
      </c>
      <c r="E26" s="68">
        <v>50</v>
      </c>
      <c r="F26" s="68">
        <v>30.5</v>
      </c>
      <c r="G26" s="88"/>
      <c r="H26" s="47">
        <f t="shared" si="1"/>
        <v>88.40579710144928</v>
      </c>
      <c r="I26" s="47">
        <f t="shared" si="3"/>
        <v>61</v>
      </c>
      <c r="J26" s="47">
        <f t="shared" si="2"/>
        <v>0</v>
      </c>
      <c r="K26" s="344"/>
    </row>
    <row r="27" spans="1:11" ht="15.75" customHeight="1">
      <c r="A27" s="13" t="s">
        <v>207</v>
      </c>
      <c r="B27" s="12" t="s">
        <v>8</v>
      </c>
      <c r="C27" s="88">
        <v>15.7</v>
      </c>
      <c r="D27" s="358">
        <v>7.5</v>
      </c>
      <c r="E27" s="68">
        <v>14</v>
      </c>
      <c r="F27" s="68">
        <v>9.5</v>
      </c>
      <c r="G27" s="88"/>
      <c r="H27" s="47">
        <f t="shared" si="1"/>
        <v>126.66666666666666</v>
      </c>
      <c r="I27" s="47">
        <f t="shared" si="3"/>
        <v>67.85714285714286</v>
      </c>
      <c r="J27" s="47">
        <f t="shared" si="2"/>
        <v>0</v>
      </c>
      <c r="K27" s="344"/>
    </row>
    <row r="28" spans="1:11" ht="15.75" customHeight="1">
      <c r="A28" s="13" t="s">
        <v>208</v>
      </c>
      <c r="B28" s="12" t="s">
        <v>8</v>
      </c>
      <c r="C28" s="88">
        <v>189</v>
      </c>
      <c r="D28" s="358">
        <v>114</v>
      </c>
      <c r="E28" s="68">
        <v>170</v>
      </c>
      <c r="F28" s="68">
        <v>117</v>
      </c>
      <c r="G28" s="88"/>
      <c r="H28" s="47">
        <f t="shared" si="1"/>
        <v>102.63157894736842</v>
      </c>
      <c r="I28" s="47">
        <f t="shared" si="3"/>
        <v>68.82352941176471</v>
      </c>
      <c r="J28" s="47">
        <f t="shared" si="2"/>
        <v>0</v>
      </c>
      <c r="K28" s="344"/>
    </row>
    <row r="29" spans="1:11" ht="15.75" customHeight="1">
      <c r="A29" s="13" t="s">
        <v>209</v>
      </c>
      <c r="B29" s="12" t="s">
        <v>8</v>
      </c>
      <c r="C29" s="88">
        <v>287.1</v>
      </c>
      <c r="D29" s="358">
        <v>182</v>
      </c>
      <c r="E29" s="68">
        <v>296</v>
      </c>
      <c r="F29" s="89">
        <v>197</v>
      </c>
      <c r="G29" s="88"/>
      <c r="H29" s="47">
        <f t="shared" si="1"/>
        <v>108.24175824175823</v>
      </c>
      <c r="I29" s="47">
        <f t="shared" si="3"/>
        <v>66.55405405405406</v>
      </c>
      <c r="J29" s="47">
        <f t="shared" si="2"/>
        <v>0</v>
      </c>
      <c r="K29" s="344"/>
    </row>
    <row r="30" spans="1:11" ht="15.75" customHeight="1">
      <c r="A30" s="13" t="s">
        <v>210</v>
      </c>
      <c r="B30" s="12" t="s">
        <v>8</v>
      </c>
      <c r="C30" s="88">
        <v>61</v>
      </c>
      <c r="D30" s="358">
        <v>35.5</v>
      </c>
      <c r="E30" s="68">
        <v>60</v>
      </c>
      <c r="F30" s="68">
        <v>34.5</v>
      </c>
      <c r="G30" s="88"/>
      <c r="H30" s="47">
        <f t="shared" si="1"/>
        <v>97.1830985915493</v>
      </c>
      <c r="I30" s="47">
        <f t="shared" si="3"/>
        <v>57.49999999999999</v>
      </c>
      <c r="J30" s="47">
        <f t="shared" si="2"/>
        <v>0</v>
      </c>
      <c r="K30" s="344"/>
    </row>
    <row r="31" spans="1:11" ht="15.75" customHeight="1">
      <c r="A31" s="13" t="s">
        <v>211</v>
      </c>
      <c r="B31" s="12" t="s">
        <v>8</v>
      </c>
      <c r="C31" s="88">
        <v>25</v>
      </c>
      <c r="D31" s="358">
        <v>20</v>
      </c>
      <c r="E31" s="68">
        <v>25</v>
      </c>
      <c r="F31" s="68">
        <v>17</v>
      </c>
      <c r="G31" s="88"/>
      <c r="H31" s="47">
        <f t="shared" si="1"/>
        <v>85</v>
      </c>
      <c r="I31" s="47">
        <f t="shared" si="3"/>
        <v>68</v>
      </c>
      <c r="J31" s="47">
        <f t="shared" si="2"/>
        <v>0</v>
      </c>
      <c r="K31" s="344"/>
    </row>
    <row r="32" spans="1:11" ht="15.75" customHeight="1">
      <c r="A32" s="302" t="s">
        <v>212</v>
      </c>
      <c r="B32" s="376" t="s">
        <v>8</v>
      </c>
      <c r="C32" s="304">
        <v>88</v>
      </c>
      <c r="D32" s="378">
        <v>85</v>
      </c>
      <c r="E32" s="303">
        <v>88</v>
      </c>
      <c r="F32" s="303">
        <v>87.5</v>
      </c>
      <c r="G32" s="304"/>
      <c r="H32" s="379">
        <f t="shared" si="1"/>
        <v>102.94117647058823</v>
      </c>
      <c r="I32" s="379">
        <f t="shared" si="3"/>
        <v>99.43181818181817</v>
      </c>
      <c r="J32" s="379">
        <f t="shared" si="2"/>
        <v>0</v>
      </c>
      <c r="K32" s="381"/>
    </row>
    <row r="33" spans="1:11" ht="15.75" customHeight="1">
      <c r="A33" s="4" t="s">
        <v>218</v>
      </c>
      <c r="B33" s="1" t="s">
        <v>8</v>
      </c>
      <c r="C33" s="333">
        <f>C34+C37+C40+C43+C46</f>
        <v>2490.66</v>
      </c>
      <c r="D33" s="338"/>
      <c r="E33" s="333">
        <f>E34+E37+E40+E43+E46</f>
        <v>1818.16</v>
      </c>
      <c r="F33" s="333">
        <f>F34+F37+F40+F43+F46</f>
        <v>1818.16</v>
      </c>
      <c r="G33" s="333">
        <f>G34+G37+G40+G43+G46</f>
        <v>0</v>
      </c>
      <c r="H33" s="50" t="e">
        <f t="shared" si="1"/>
        <v>#DIV/0!</v>
      </c>
      <c r="I33" s="50">
        <f t="shared" si="3"/>
        <v>100</v>
      </c>
      <c r="J33" s="50">
        <f t="shared" si="2"/>
        <v>0</v>
      </c>
      <c r="K33" s="345"/>
    </row>
    <row r="34" spans="1:11" ht="15.75" customHeight="1">
      <c r="A34" s="298" t="s">
        <v>213</v>
      </c>
      <c r="B34" s="299" t="s">
        <v>8</v>
      </c>
      <c r="C34" s="382">
        <f>C35+C36</f>
        <v>1818.16</v>
      </c>
      <c r="D34" s="382">
        <f>D35+D36</f>
        <v>1818.16</v>
      </c>
      <c r="E34" s="382">
        <f>E35+E36</f>
        <v>1818.16</v>
      </c>
      <c r="F34" s="382">
        <f>F35+F36</f>
        <v>1818.16</v>
      </c>
      <c r="G34" s="382">
        <f>G35+G36</f>
        <v>0</v>
      </c>
      <c r="H34" s="301">
        <f t="shared" si="1"/>
        <v>100</v>
      </c>
      <c r="I34" s="301">
        <f t="shared" si="3"/>
        <v>100</v>
      </c>
      <c r="J34" s="301">
        <f t="shared" si="2"/>
        <v>0</v>
      </c>
      <c r="K34" s="343"/>
    </row>
    <row r="35" spans="1:11" ht="15.75" customHeight="1">
      <c r="A35" s="29" t="s">
        <v>215</v>
      </c>
      <c r="B35" s="12" t="s">
        <v>8</v>
      </c>
      <c r="C35" s="88"/>
      <c r="D35" s="358"/>
      <c r="E35" s="68"/>
      <c r="F35" s="68"/>
      <c r="G35" s="88"/>
      <c r="H35" s="47" t="e">
        <f t="shared" si="1"/>
        <v>#DIV/0!</v>
      </c>
      <c r="I35" s="47" t="e">
        <f t="shared" si="3"/>
        <v>#DIV/0!</v>
      </c>
      <c r="J35" s="47" t="e">
        <f t="shared" si="2"/>
        <v>#DIV/0!</v>
      </c>
      <c r="K35" s="344"/>
    </row>
    <row r="36" spans="1:11" ht="15.75" customHeight="1">
      <c r="A36" s="13" t="s">
        <v>214</v>
      </c>
      <c r="B36" s="12" t="s">
        <v>8</v>
      </c>
      <c r="C36" s="88">
        <v>1818.16</v>
      </c>
      <c r="D36" s="358">
        <v>1818.16</v>
      </c>
      <c r="E36" s="68">
        <v>1818.16</v>
      </c>
      <c r="F36" s="68">
        <v>1818.16</v>
      </c>
      <c r="G36" s="88"/>
      <c r="H36" s="47">
        <f t="shared" si="1"/>
        <v>100</v>
      </c>
      <c r="I36" s="47">
        <f t="shared" si="3"/>
        <v>100</v>
      </c>
      <c r="J36" s="47">
        <f t="shared" si="2"/>
        <v>0</v>
      </c>
      <c r="K36" s="344"/>
    </row>
    <row r="37" spans="1:11" ht="15.75" customHeight="1">
      <c r="A37" s="13" t="s">
        <v>216</v>
      </c>
      <c r="B37" s="12" t="s">
        <v>8</v>
      </c>
      <c r="C37" s="87">
        <f>C38+C39</f>
        <v>258.3</v>
      </c>
      <c r="D37" s="87">
        <f>D38+D39</f>
        <v>0</v>
      </c>
      <c r="E37" s="87">
        <f>E38+E39</f>
        <v>0</v>
      </c>
      <c r="F37" s="87">
        <f>F38+F39</f>
        <v>0</v>
      </c>
      <c r="G37" s="87">
        <f>G38+G39</f>
        <v>0</v>
      </c>
      <c r="H37" s="47" t="e">
        <f t="shared" si="1"/>
        <v>#DIV/0!</v>
      </c>
      <c r="I37" s="47" t="e">
        <f t="shared" si="3"/>
        <v>#DIV/0!</v>
      </c>
      <c r="J37" s="47">
        <f t="shared" si="2"/>
        <v>0</v>
      </c>
      <c r="K37" s="344"/>
    </row>
    <row r="38" spans="1:11" ht="15.75" customHeight="1">
      <c r="A38" s="29" t="s">
        <v>215</v>
      </c>
      <c r="B38" s="12" t="s">
        <v>8</v>
      </c>
      <c r="C38" s="88">
        <v>156.4</v>
      </c>
      <c r="D38" s="358"/>
      <c r="E38" s="68"/>
      <c r="F38" s="68"/>
      <c r="G38" s="88"/>
      <c r="H38" s="47" t="e">
        <f t="shared" si="1"/>
        <v>#DIV/0!</v>
      </c>
      <c r="I38" s="47" t="e">
        <f t="shared" si="3"/>
        <v>#DIV/0!</v>
      </c>
      <c r="J38" s="47">
        <f t="shared" si="2"/>
        <v>0</v>
      </c>
      <c r="K38" s="344"/>
    </row>
    <row r="39" spans="1:11" ht="15.75" customHeight="1">
      <c r="A39" s="13" t="s">
        <v>214</v>
      </c>
      <c r="B39" s="12" t="s">
        <v>8</v>
      </c>
      <c r="C39" s="88">
        <v>101.9</v>
      </c>
      <c r="D39" s="358"/>
      <c r="E39" s="68"/>
      <c r="F39" s="68"/>
      <c r="G39" s="88"/>
      <c r="H39" s="47" t="e">
        <f t="shared" si="1"/>
        <v>#DIV/0!</v>
      </c>
      <c r="I39" s="47" t="e">
        <f t="shared" si="3"/>
        <v>#DIV/0!</v>
      </c>
      <c r="J39" s="47">
        <f t="shared" si="2"/>
        <v>0</v>
      </c>
      <c r="K39" s="344"/>
    </row>
    <row r="40" spans="1:11" ht="15.75" customHeight="1">
      <c r="A40" s="13" t="s">
        <v>217</v>
      </c>
      <c r="B40" s="12" t="s">
        <v>8</v>
      </c>
      <c r="C40" s="87">
        <f>C41+C42</f>
        <v>149.5</v>
      </c>
      <c r="D40" s="87">
        <f>D41+D42</f>
        <v>0</v>
      </c>
      <c r="E40" s="87">
        <f>E41+E42</f>
        <v>0</v>
      </c>
      <c r="F40" s="87">
        <f>F41+F42</f>
        <v>0</v>
      </c>
      <c r="G40" s="87">
        <f>G41+G42</f>
        <v>0</v>
      </c>
      <c r="H40" s="47" t="e">
        <f t="shared" si="1"/>
        <v>#DIV/0!</v>
      </c>
      <c r="I40" s="47" t="e">
        <f t="shared" si="3"/>
        <v>#DIV/0!</v>
      </c>
      <c r="J40" s="47">
        <f t="shared" si="2"/>
        <v>0</v>
      </c>
      <c r="K40" s="344"/>
    </row>
    <row r="41" spans="1:11" ht="15.75" customHeight="1">
      <c r="A41" s="29" t="s">
        <v>215</v>
      </c>
      <c r="B41" s="12" t="s">
        <v>8</v>
      </c>
      <c r="C41" s="88">
        <v>54.4</v>
      </c>
      <c r="D41" s="358"/>
      <c r="E41" s="68"/>
      <c r="F41" s="68"/>
      <c r="G41" s="88"/>
      <c r="H41" s="47" t="e">
        <f t="shared" si="1"/>
        <v>#DIV/0!</v>
      </c>
      <c r="I41" s="47" t="e">
        <f t="shared" si="3"/>
        <v>#DIV/0!</v>
      </c>
      <c r="J41" s="47">
        <f t="shared" si="2"/>
        <v>0</v>
      </c>
      <c r="K41" s="344"/>
    </row>
    <row r="42" spans="1:11" ht="15.75" customHeight="1">
      <c r="A42" s="13" t="s">
        <v>214</v>
      </c>
      <c r="B42" s="12" t="s">
        <v>8</v>
      </c>
      <c r="C42" s="88">
        <v>95.1</v>
      </c>
      <c r="D42" s="358"/>
      <c r="E42" s="68"/>
      <c r="F42" s="68"/>
      <c r="G42" s="88"/>
      <c r="H42" s="47" t="e">
        <f t="shared" si="1"/>
        <v>#DIV/0!</v>
      </c>
      <c r="I42" s="47" t="e">
        <f t="shared" si="3"/>
        <v>#DIV/0!</v>
      </c>
      <c r="J42" s="47">
        <f t="shared" si="2"/>
        <v>0</v>
      </c>
      <c r="K42" s="344"/>
    </row>
    <row r="43" spans="1:11" ht="15.75" customHeight="1">
      <c r="A43" s="13" t="s">
        <v>219</v>
      </c>
      <c r="B43" s="12" t="s">
        <v>8</v>
      </c>
      <c r="C43" s="87">
        <f>C44+C45</f>
        <v>79.5</v>
      </c>
      <c r="D43" s="87">
        <f>D44+D45</f>
        <v>0</v>
      </c>
      <c r="E43" s="87">
        <f>E44+E45</f>
        <v>0</v>
      </c>
      <c r="F43" s="87">
        <f>F44+F45</f>
        <v>0</v>
      </c>
      <c r="G43" s="87">
        <f>G44+G45</f>
        <v>0</v>
      </c>
      <c r="H43" s="47" t="e">
        <f t="shared" si="1"/>
        <v>#DIV/0!</v>
      </c>
      <c r="I43" s="47" t="e">
        <f t="shared" si="3"/>
        <v>#DIV/0!</v>
      </c>
      <c r="J43" s="47">
        <f t="shared" si="2"/>
        <v>0</v>
      </c>
      <c r="K43" s="344"/>
    </row>
    <row r="44" spans="1:11" ht="15.75" customHeight="1">
      <c r="A44" s="29" t="s">
        <v>215</v>
      </c>
      <c r="B44" s="12" t="s">
        <v>8</v>
      </c>
      <c r="C44" s="88">
        <v>23</v>
      </c>
      <c r="D44" s="358"/>
      <c r="E44" s="68"/>
      <c r="F44" s="68"/>
      <c r="G44" s="88"/>
      <c r="H44" s="47" t="e">
        <f t="shared" si="1"/>
        <v>#DIV/0!</v>
      </c>
      <c r="I44" s="47" t="e">
        <f t="shared" si="3"/>
        <v>#DIV/0!</v>
      </c>
      <c r="J44" s="47">
        <f t="shared" si="2"/>
        <v>0</v>
      </c>
      <c r="K44" s="344"/>
    </row>
    <row r="45" spans="1:11" ht="15.75" customHeight="1">
      <c r="A45" s="13" t="s">
        <v>214</v>
      </c>
      <c r="B45" s="12" t="s">
        <v>8</v>
      </c>
      <c r="C45" s="88">
        <v>56.5</v>
      </c>
      <c r="D45" s="358"/>
      <c r="E45" s="68"/>
      <c r="F45" s="68"/>
      <c r="G45" s="88"/>
      <c r="H45" s="47" t="e">
        <f t="shared" si="1"/>
        <v>#DIV/0!</v>
      </c>
      <c r="I45" s="47" t="e">
        <f t="shared" si="3"/>
        <v>#DIV/0!</v>
      </c>
      <c r="J45" s="47">
        <f t="shared" si="2"/>
        <v>0</v>
      </c>
      <c r="K45" s="344"/>
    </row>
    <row r="46" spans="1:11" ht="15.75" customHeight="1">
      <c r="A46" s="13" t="s">
        <v>237</v>
      </c>
      <c r="B46" s="12" t="s">
        <v>8</v>
      </c>
      <c r="C46" s="87">
        <f>C47+C48</f>
        <v>185.2</v>
      </c>
      <c r="D46" s="87">
        <f>D47+D48</f>
        <v>0</v>
      </c>
      <c r="E46" s="87">
        <f>E47+E48</f>
        <v>0</v>
      </c>
      <c r="F46" s="87">
        <f>F47+F48</f>
        <v>0</v>
      </c>
      <c r="G46" s="87">
        <f>G47+G48</f>
        <v>0</v>
      </c>
      <c r="H46" s="47" t="e">
        <f t="shared" si="1"/>
        <v>#DIV/0!</v>
      </c>
      <c r="I46" s="47" t="e">
        <f t="shared" si="3"/>
        <v>#DIV/0!</v>
      </c>
      <c r="J46" s="47">
        <f t="shared" si="2"/>
        <v>0</v>
      </c>
      <c r="K46" s="344"/>
    </row>
    <row r="47" spans="1:11" ht="15.75" customHeight="1">
      <c r="A47" s="29" t="s">
        <v>215</v>
      </c>
      <c r="B47" s="12" t="s">
        <v>8</v>
      </c>
      <c r="C47" s="88">
        <v>38.5</v>
      </c>
      <c r="D47" s="358"/>
      <c r="E47" s="68"/>
      <c r="F47" s="68"/>
      <c r="G47" s="88"/>
      <c r="H47" s="47" t="e">
        <f>F47/D47*100</f>
        <v>#DIV/0!</v>
      </c>
      <c r="I47" s="47" t="e">
        <f>F47/E47*100</f>
        <v>#DIV/0!</v>
      </c>
      <c r="J47" s="47">
        <f t="shared" si="2"/>
        <v>0</v>
      </c>
      <c r="K47" s="344"/>
    </row>
    <row r="48" spans="1:11" ht="15.75" customHeight="1">
      <c r="A48" s="13" t="s">
        <v>214</v>
      </c>
      <c r="B48" s="12" t="s">
        <v>8</v>
      </c>
      <c r="C48" s="88">
        <v>146.7</v>
      </c>
      <c r="D48" s="358"/>
      <c r="E48" s="68"/>
      <c r="F48" s="68"/>
      <c r="G48" s="88"/>
      <c r="H48" s="47" t="e">
        <f>F48/D48*100</f>
        <v>#DIV/0!</v>
      </c>
      <c r="I48" s="47" t="e">
        <f>F48/E48*100</f>
        <v>#DIV/0!</v>
      </c>
      <c r="J48" s="47">
        <f t="shared" si="2"/>
        <v>0</v>
      </c>
      <c r="K48" s="344"/>
    </row>
    <row r="49" spans="1:11" ht="15.75" customHeight="1">
      <c r="A49" s="13" t="s">
        <v>238</v>
      </c>
      <c r="B49" s="12" t="s">
        <v>8</v>
      </c>
      <c r="C49" s="87">
        <f>C50+C51</f>
        <v>0</v>
      </c>
      <c r="D49" s="87">
        <f>D50+D51</f>
        <v>0</v>
      </c>
      <c r="E49" s="87">
        <f>E50+E51</f>
        <v>0</v>
      </c>
      <c r="F49" s="87">
        <f>F50+F51</f>
        <v>0</v>
      </c>
      <c r="G49" s="87">
        <f>G50+G51</f>
        <v>0</v>
      </c>
      <c r="H49" s="47" t="e">
        <f>F49/D49*100</f>
        <v>#DIV/0!</v>
      </c>
      <c r="I49" s="47" t="e">
        <f>F49/E49*100</f>
        <v>#DIV/0!</v>
      </c>
      <c r="J49" s="47" t="e">
        <f t="shared" si="2"/>
        <v>#DIV/0!</v>
      </c>
      <c r="K49" s="344"/>
    </row>
    <row r="50" spans="1:11" ht="15.75" customHeight="1">
      <c r="A50" s="29" t="s">
        <v>215</v>
      </c>
      <c r="B50" s="12" t="s">
        <v>8</v>
      </c>
      <c r="C50" s="88"/>
      <c r="D50" s="358"/>
      <c r="E50" s="68"/>
      <c r="F50" s="68"/>
      <c r="G50" s="88"/>
      <c r="H50" s="47" t="e">
        <f t="shared" si="1"/>
        <v>#DIV/0!</v>
      </c>
      <c r="I50" s="47" t="e">
        <f>F50/E50*100</f>
        <v>#DIV/0!</v>
      </c>
      <c r="J50" s="47" t="e">
        <f t="shared" si="2"/>
        <v>#DIV/0!</v>
      </c>
      <c r="K50" s="344"/>
    </row>
    <row r="51" spans="1:11" ht="15.75" customHeight="1">
      <c r="A51" s="302" t="s">
        <v>214</v>
      </c>
      <c r="B51" s="376" t="s">
        <v>8</v>
      </c>
      <c r="C51" s="304"/>
      <c r="D51" s="378"/>
      <c r="E51" s="303"/>
      <c r="F51" s="303"/>
      <c r="G51" s="304"/>
      <c r="H51" s="379" t="e">
        <f t="shared" si="1"/>
        <v>#DIV/0!</v>
      </c>
      <c r="I51" s="379" t="e">
        <f>F51/E51*100</f>
        <v>#DIV/0!</v>
      </c>
      <c r="J51" s="379" t="e">
        <f t="shared" si="2"/>
        <v>#DIV/0!</v>
      </c>
      <c r="K51" s="381"/>
    </row>
    <row r="52" spans="1:11" ht="15.75" customHeight="1">
      <c r="A52" s="4" t="s">
        <v>220</v>
      </c>
      <c r="B52" s="7"/>
      <c r="C52" s="335"/>
      <c r="D52" s="338"/>
      <c r="E52" s="341"/>
      <c r="F52" s="334"/>
      <c r="G52" s="335"/>
      <c r="H52" s="49"/>
      <c r="I52" s="49"/>
      <c r="J52" s="49"/>
      <c r="K52" s="342"/>
    </row>
    <row r="53" spans="1:11" ht="15.75" customHeight="1">
      <c r="A53" s="383" t="s">
        <v>16</v>
      </c>
      <c r="B53" s="299" t="s">
        <v>17</v>
      </c>
      <c r="C53" s="384">
        <v>59.2</v>
      </c>
      <c r="D53" s="385"/>
      <c r="E53" s="357">
        <v>59</v>
      </c>
      <c r="F53" s="357"/>
      <c r="G53" s="384"/>
      <c r="H53" s="301" t="e">
        <f t="shared" si="1"/>
        <v>#DIV/0!</v>
      </c>
      <c r="I53" s="301">
        <f>F53/E53*100</f>
        <v>0</v>
      </c>
      <c r="J53" s="301">
        <f t="shared" si="2"/>
        <v>0</v>
      </c>
      <c r="K53" s="343"/>
    </row>
    <row r="54" spans="1:11" ht="15.75" customHeight="1">
      <c r="A54" s="23" t="s">
        <v>18</v>
      </c>
      <c r="B54" s="12" t="s">
        <v>17</v>
      </c>
      <c r="C54" s="88">
        <v>49.8</v>
      </c>
      <c r="D54" s="358"/>
      <c r="E54" s="68">
        <v>52</v>
      </c>
      <c r="F54" s="68"/>
      <c r="G54" s="88"/>
      <c r="H54" s="47" t="e">
        <f t="shared" si="1"/>
        <v>#DIV/0!</v>
      </c>
      <c r="I54" s="47">
        <f>F54/E54*100</f>
        <v>0</v>
      </c>
      <c r="J54" s="47">
        <f t="shared" si="2"/>
        <v>0</v>
      </c>
      <c r="K54" s="344"/>
    </row>
    <row r="55" spans="1:11" ht="15.75" customHeight="1">
      <c r="A55" s="386" t="s">
        <v>440</v>
      </c>
      <c r="B55" s="376" t="s">
        <v>17</v>
      </c>
      <c r="C55" s="304">
        <v>56.4</v>
      </c>
      <c r="D55" s="378"/>
      <c r="E55" s="303">
        <v>55</v>
      </c>
      <c r="F55" s="303"/>
      <c r="G55" s="394"/>
      <c r="H55" s="379" t="e">
        <f t="shared" si="1"/>
        <v>#DIV/0!</v>
      </c>
      <c r="I55" s="379">
        <f>F55/E55*100</f>
        <v>0</v>
      </c>
      <c r="J55" s="379">
        <f t="shared" si="2"/>
        <v>0</v>
      </c>
      <c r="K55" s="381"/>
    </row>
    <row r="56" spans="1:11" ht="15.75" customHeight="1">
      <c r="A56" s="4" t="s">
        <v>221</v>
      </c>
      <c r="B56" s="1"/>
      <c r="C56" s="19"/>
      <c r="D56" s="339"/>
      <c r="E56" s="78"/>
      <c r="F56" s="25"/>
      <c r="G56" s="19"/>
      <c r="H56" s="49"/>
      <c r="I56" s="49"/>
      <c r="J56" s="49"/>
      <c r="K56" s="342"/>
    </row>
    <row r="57" spans="1:11" ht="15.75" customHeight="1">
      <c r="A57" s="298" t="s">
        <v>222</v>
      </c>
      <c r="B57" s="299" t="s">
        <v>19</v>
      </c>
      <c r="C57" s="388">
        <f>C58+C59</f>
        <v>2050</v>
      </c>
      <c r="D57" s="388">
        <f>D58+D59</f>
        <v>1750</v>
      </c>
      <c r="E57" s="388">
        <f>E58+E59</f>
        <v>2050</v>
      </c>
      <c r="F57" s="388">
        <f>F58+F59</f>
        <v>1800</v>
      </c>
      <c r="G57" s="388">
        <f>G58+G59</f>
        <v>0</v>
      </c>
      <c r="H57" s="301">
        <f t="shared" si="1"/>
        <v>102.85714285714285</v>
      </c>
      <c r="I57" s="301">
        <f aca="true" t="shared" si="4" ref="I57:I68">F57/E57*100</f>
        <v>87.8048780487805</v>
      </c>
      <c r="J57" s="301">
        <f t="shared" si="2"/>
        <v>0</v>
      </c>
      <c r="K57" s="389"/>
    </row>
    <row r="58" spans="1:11" ht="15.75" customHeight="1">
      <c r="A58" s="26" t="s">
        <v>52</v>
      </c>
      <c r="B58" s="12" t="s">
        <v>19</v>
      </c>
      <c r="C58" s="363">
        <v>2050</v>
      </c>
      <c r="D58" s="364">
        <v>1750</v>
      </c>
      <c r="E58" s="350">
        <v>2050</v>
      </c>
      <c r="F58" s="350">
        <v>1800</v>
      </c>
      <c r="G58" s="363"/>
      <c r="H58" s="47">
        <f t="shared" si="1"/>
        <v>102.85714285714285</v>
      </c>
      <c r="I58" s="47">
        <f t="shared" si="4"/>
        <v>87.8048780487805</v>
      </c>
      <c r="J58" s="47">
        <f t="shared" si="2"/>
        <v>0</v>
      </c>
      <c r="K58" s="362"/>
    </row>
    <row r="59" spans="1:11" ht="15.75" customHeight="1">
      <c r="A59" s="26" t="s">
        <v>56</v>
      </c>
      <c r="B59" s="12" t="s">
        <v>19</v>
      </c>
      <c r="C59" s="363"/>
      <c r="D59" s="364"/>
      <c r="E59" s="350"/>
      <c r="F59" s="350"/>
      <c r="G59" s="363"/>
      <c r="H59" s="47" t="e">
        <f t="shared" si="1"/>
        <v>#DIV/0!</v>
      </c>
      <c r="I59" s="47" t="e">
        <f t="shared" si="4"/>
        <v>#DIV/0!</v>
      </c>
      <c r="J59" s="47" t="e">
        <f t="shared" si="2"/>
        <v>#DIV/0!</v>
      </c>
      <c r="K59" s="362"/>
    </row>
    <row r="60" spans="1:11" ht="15.75" customHeight="1">
      <c r="A60" s="13" t="s">
        <v>223</v>
      </c>
      <c r="B60" s="12" t="s">
        <v>19</v>
      </c>
      <c r="C60" s="354">
        <f>C61+C62</f>
        <v>3250</v>
      </c>
      <c r="D60" s="354">
        <f>D61+D62</f>
        <v>2489</v>
      </c>
      <c r="E60" s="354">
        <f>E61+E62</f>
        <v>3300</v>
      </c>
      <c r="F60" s="349">
        <f>F61+F62</f>
        <v>2687</v>
      </c>
      <c r="G60" s="349">
        <f>G61+G62</f>
        <v>0</v>
      </c>
      <c r="H60" s="47">
        <f t="shared" si="1"/>
        <v>107.9550020088389</v>
      </c>
      <c r="I60" s="47">
        <f t="shared" si="4"/>
        <v>81.42424242424242</v>
      </c>
      <c r="J60" s="47">
        <f t="shared" si="2"/>
        <v>0</v>
      </c>
      <c r="K60" s="362"/>
    </row>
    <row r="61" spans="1:11" ht="15.75" customHeight="1">
      <c r="A61" s="26" t="s">
        <v>52</v>
      </c>
      <c r="B61" s="12" t="s">
        <v>19</v>
      </c>
      <c r="C61" s="363">
        <v>2450</v>
      </c>
      <c r="D61" s="364">
        <v>2249</v>
      </c>
      <c r="E61" s="350">
        <v>2500</v>
      </c>
      <c r="F61" s="351">
        <v>2434</v>
      </c>
      <c r="G61" s="351"/>
      <c r="H61" s="47">
        <f t="shared" si="1"/>
        <v>108.2258781680747</v>
      </c>
      <c r="I61" s="47">
        <f t="shared" si="4"/>
        <v>97.36</v>
      </c>
      <c r="J61" s="47">
        <f t="shared" si="2"/>
        <v>0</v>
      </c>
      <c r="K61" s="362"/>
    </row>
    <row r="62" spans="1:11" ht="15.75" customHeight="1">
      <c r="A62" s="26" t="s">
        <v>56</v>
      </c>
      <c r="B62" s="12" t="s">
        <v>19</v>
      </c>
      <c r="C62" s="363">
        <v>800</v>
      </c>
      <c r="D62" s="364">
        <v>240</v>
      </c>
      <c r="E62" s="350">
        <v>800</v>
      </c>
      <c r="F62" s="351">
        <v>253</v>
      </c>
      <c r="G62" s="351"/>
      <c r="H62" s="47">
        <f t="shared" si="1"/>
        <v>105.41666666666667</v>
      </c>
      <c r="I62" s="47">
        <f t="shared" si="4"/>
        <v>31.624999999999996</v>
      </c>
      <c r="J62" s="47">
        <f t="shared" si="2"/>
        <v>0</v>
      </c>
      <c r="K62" s="362"/>
    </row>
    <row r="63" spans="1:11" ht="15.75" customHeight="1">
      <c r="A63" s="305" t="s">
        <v>20</v>
      </c>
      <c r="B63" s="12" t="s">
        <v>19</v>
      </c>
      <c r="C63" s="363">
        <v>2390</v>
      </c>
      <c r="D63" s="364">
        <v>2100</v>
      </c>
      <c r="E63" s="350">
        <v>2400</v>
      </c>
      <c r="F63" s="350">
        <v>2250</v>
      </c>
      <c r="G63" s="363"/>
      <c r="H63" s="47">
        <f t="shared" si="1"/>
        <v>107.14285714285714</v>
      </c>
      <c r="I63" s="47">
        <f t="shared" si="4"/>
        <v>93.75</v>
      </c>
      <c r="J63" s="47">
        <f t="shared" si="2"/>
        <v>0</v>
      </c>
      <c r="K63" s="365"/>
    </row>
    <row r="64" spans="1:11" ht="15.75" customHeight="1">
      <c r="A64" s="13" t="s">
        <v>224</v>
      </c>
      <c r="B64" s="12" t="s">
        <v>21</v>
      </c>
      <c r="C64" s="354">
        <f>C65+C66</f>
        <v>23500</v>
      </c>
      <c r="D64" s="354">
        <f>D65+D66</f>
        <v>9500</v>
      </c>
      <c r="E64" s="354">
        <f>E65+E66</f>
        <v>24500</v>
      </c>
      <c r="F64" s="354">
        <f>F65+F66</f>
        <v>10800</v>
      </c>
      <c r="G64" s="354">
        <f>G65+G66</f>
        <v>0</v>
      </c>
      <c r="H64" s="47">
        <f t="shared" si="1"/>
        <v>113.68421052631578</v>
      </c>
      <c r="I64" s="47">
        <f t="shared" si="4"/>
        <v>44.08163265306123</v>
      </c>
      <c r="J64" s="47">
        <f t="shared" si="2"/>
        <v>0</v>
      </c>
      <c r="K64" s="362"/>
    </row>
    <row r="65" spans="1:11" ht="15.75" customHeight="1">
      <c r="A65" s="26" t="s">
        <v>52</v>
      </c>
      <c r="B65" s="12" t="s">
        <v>19</v>
      </c>
      <c r="C65" s="363">
        <v>9000</v>
      </c>
      <c r="D65" s="364">
        <v>6800</v>
      </c>
      <c r="E65" s="350">
        <v>9000</v>
      </c>
      <c r="F65" s="350">
        <v>7500</v>
      </c>
      <c r="G65" s="363"/>
      <c r="H65" s="47">
        <f t="shared" si="1"/>
        <v>110.29411764705883</v>
      </c>
      <c r="I65" s="47">
        <f t="shared" si="4"/>
        <v>83.33333333333334</v>
      </c>
      <c r="J65" s="47">
        <f t="shared" si="2"/>
        <v>0</v>
      </c>
      <c r="K65" s="362"/>
    </row>
    <row r="66" spans="1:11" ht="15.75" customHeight="1">
      <c r="A66" s="26" t="s">
        <v>56</v>
      </c>
      <c r="B66" s="12" t="s">
        <v>19</v>
      </c>
      <c r="C66" s="363">
        <v>14500</v>
      </c>
      <c r="D66" s="364">
        <v>2700</v>
      </c>
      <c r="E66" s="350">
        <v>15500</v>
      </c>
      <c r="F66" s="350">
        <v>3300</v>
      </c>
      <c r="G66" s="363"/>
      <c r="H66" s="47">
        <f t="shared" si="1"/>
        <v>122.22222222222223</v>
      </c>
      <c r="I66" s="47">
        <f t="shared" si="4"/>
        <v>21.29032258064516</v>
      </c>
      <c r="J66" s="47">
        <f t="shared" si="2"/>
        <v>0</v>
      </c>
      <c r="K66" s="362"/>
    </row>
    <row r="67" spans="1:11" ht="15.75" customHeight="1">
      <c r="A67" s="306" t="s">
        <v>53</v>
      </c>
      <c r="B67" s="12" t="s">
        <v>19</v>
      </c>
      <c r="C67" s="363">
        <v>1200</v>
      </c>
      <c r="D67" s="364">
        <v>980</v>
      </c>
      <c r="E67" s="350">
        <v>1200</v>
      </c>
      <c r="F67" s="350">
        <v>1050</v>
      </c>
      <c r="G67" s="363"/>
      <c r="H67" s="47">
        <f t="shared" si="1"/>
        <v>107.14285714285714</v>
      </c>
      <c r="I67" s="47">
        <f t="shared" si="4"/>
        <v>87.5</v>
      </c>
      <c r="J67" s="47">
        <f t="shared" si="2"/>
        <v>0</v>
      </c>
      <c r="K67" s="344"/>
    </row>
    <row r="68" spans="1:11" ht="15.75" customHeight="1">
      <c r="A68" s="13" t="s">
        <v>225</v>
      </c>
      <c r="B68" s="12" t="s">
        <v>21</v>
      </c>
      <c r="C68" s="354">
        <f>C69+C70</f>
        <v>330000</v>
      </c>
      <c r="D68" s="354">
        <f>D69+D70</f>
        <v>98000</v>
      </c>
      <c r="E68" s="354">
        <f>E69+E70</f>
        <v>340000</v>
      </c>
      <c r="F68" s="354">
        <f>F69+F70</f>
        <v>118000</v>
      </c>
      <c r="G68" s="354">
        <f>G69+G70</f>
        <v>0</v>
      </c>
      <c r="H68" s="47">
        <f t="shared" si="1"/>
        <v>120.40816326530613</v>
      </c>
      <c r="I68" s="47">
        <f t="shared" si="4"/>
        <v>34.705882352941174</v>
      </c>
      <c r="J68" s="47">
        <f t="shared" si="2"/>
        <v>0</v>
      </c>
      <c r="K68" s="366"/>
    </row>
    <row r="69" spans="1:11" ht="15.75" customHeight="1">
      <c r="A69" s="306" t="s">
        <v>239</v>
      </c>
      <c r="B69" s="12" t="s">
        <v>21</v>
      </c>
      <c r="C69" s="363">
        <v>300000</v>
      </c>
      <c r="D69" s="364">
        <v>87000</v>
      </c>
      <c r="E69" s="350">
        <v>310000</v>
      </c>
      <c r="F69" s="350">
        <v>106000</v>
      </c>
      <c r="G69" s="350"/>
      <c r="H69" s="47">
        <f>F69/D69*100</f>
        <v>121.83908045977012</v>
      </c>
      <c r="I69" s="47">
        <f aca="true" t="shared" si="5" ref="I69:I75">F69/E69*100</f>
        <v>34.193548387096776</v>
      </c>
      <c r="J69" s="47">
        <f t="shared" si="2"/>
        <v>0</v>
      </c>
      <c r="K69" s="366"/>
    </row>
    <row r="70" spans="1:11" ht="15.75" customHeight="1">
      <c r="A70" s="306" t="s">
        <v>240</v>
      </c>
      <c r="B70" s="12" t="s">
        <v>21</v>
      </c>
      <c r="C70" s="363">
        <v>30000</v>
      </c>
      <c r="D70" s="364">
        <v>11000</v>
      </c>
      <c r="E70" s="350">
        <v>30000</v>
      </c>
      <c r="F70" s="350">
        <v>12000</v>
      </c>
      <c r="G70" s="350"/>
      <c r="H70" s="47">
        <f>F70/D70*100</f>
        <v>109.09090909090908</v>
      </c>
      <c r="I70" s="47">
        <f t="shared" si="5"/>
        <v>40</v>
      </c>
      <c r="J70" s="47">
        <f t="shared" si="2"/>
        <v>0</v>
      </c>
      <c r="K70" s="366"/>
    </row>
    <row r="71" spans="1:11" ht="15.75" customHeight="1">
      <c r="A71" s="367" t="s">
        <v>241</v>
      </c>
      <c r="B71" s="368" t="s">
        <v>21</v>
      </c>
      <c r="C71" s="369"/>
      <c r="D71" s="370"/>
      <c r="E71" s="353"/>
      <c r="F71" s="353">
        <v>10000</v>
      </c>
      <c r="G71" s="353"/>
      <c r="H71" s="312" t="e">
        <f>F71/D71*100</f>
        <v>#DIV/0!</v>
      </c>
      <c r="I71" s="312" t="e">
        <f t="shared" si="5"/>
        <v>#DIV/0!</v>
      </c>
      <c r="J71" s="47" t="e">
        <f t="shared" si="2"/>
        <v>#DIV/0!</v>
      </c>
      <c r="K71" s="366"/>
    </row>
    <row r="72" spans="1:11" ht="15.75" customHeight="1">
      <c r="A72" s="367" t="s">
        <v>242</v>
      </c>
      <c r="B72" s="368" t="s">
        <v>21</v>
      </c>
      <c r="C72" s="369"/>
      <c r="D72" s="370"/>
      <c r="E72" s="353"/>
      <c r="F72" s="353">
        <v>5000</v>
      </c>
      <c r="G72" s="353"/>
      <c r="H72" s="312" t="e">
        <f>F72/D72*100</f>
        <v>#DIV/0!</v>
      </c>
      <c r="I72" s="312" t="e">
        <f t="shared" si="5"/>
        <v>#DIV/0!</v>
      </c>
      <c r="J72" s="47" t="e">
        <f t="shared" si="2"/>
        <v>#DIV/0!</v>
      </c>
      <c r="K72" s="366"/>
    </row>
    <row r="73" spans="1:11" ht="15.75" customHeight="1">
      <c r="A73" s="13" t="s">
        <v>243</v>
      </c>
      <c r="B73" s="12" t="s">
        <v>21</v>
      </c>
      <c r="C73" s="369"/>
      <c r="D73" s="370"/>
      <c r="E73" s="353"/>
      <c r="F73" s="353">
        <v>180</v>
      </c>
      <c r="G73" s="353"/>
      <c r="H73" s="312" t="e">
        <f>F73/D73*100</f>
        <v>#DIV/0!</v>
      </c>
      <c r="I73" s="312" t="e">
        <f t="shared" si="5"/>
        <v>#DIV/0!</v>
      </c>
      <c r="J73" s="47" t="e">
        <f t="shared" si="2"/>
        <v>#DIV/0!</v>
      </c>
      <c r="K73" s="366"/>
    </row>
    <row r="74" spans="1:11" ht="15.75" customHeight="1">
      <c r="A74" s="13" t="s">
        <v>244</v>
      </c>
      <c r="B74" s="12" t="s">
        <v>22</v>
      </c>
      <c r="C74" s="363">
        <v>730</v>
      </c>
      <c r="D74" s="364"/>
      <c r="E74" s="350">
        <v>730</v>
      </c>
      <c r="F74" s="350">
        <v>730</v>
      </c>
      <c r="G74" s="363"/>
      <c r="H74" s="47" t="e">
        <f t="shared" si="1"/>
        <v>#DIV/0!</v>
      </c>
      <c r="I74" s="47">
        <f t="shared" si="5"/>
        <v>100</v>
      </c>
      <c r="J74" s="47">
        <f t="shared" si="2"/>
        <v>0</v>
      </c>
      <c r="K74" s="344"/>
    </row>
    <row r="75" spans="1:11" ht="15.75" customHeight="1">
      <c r="A75" s="302" t="s">
        <v>23</v>
      </c>
      <c r="B75" s="376" t="s">
        <v>5</v>
      </c>
      <c r="C75" s="304">
        <v>36.5</v>
      </c>
      <c r="D75" s="378"/>
      <c r="E75" s="303">
        <v>36.5</v>
      </c>
      <c r="F75" s="303">
        <v>9</v>
      </c>
      <c r="G75" s="304"/>
      <c r="H75" s="379" t="e">
        <f t="shared" si="1"/>
        <v>#DIV/0!</v>
      </c>
      <c r="I75" s="379">
        <f t="shared" si="5"/>
        <v>24.65753424657534</v>
      </c>
      <c r="J75" s="379">
        <f t="shared" si="2"/>
        <v>0</v>
      </c>
      <c r="K75" s="381"/>
    </row>
    <row r="76" spans="1:11" ht="15.75" customHeight="1">
      <c r="A76" s="4" t="s">
        <v>226</v>
      </c>
      <c r="B76" s="1"/>
      <c r="C76" s="19"/>
      <c r="D76" s="339"/>
      <c r="E76" s="78"/>
      <c r="F76" s="25"/>
      <c r="G76" s="19"/>
      <c r="H76" s="49"/>
      <c r="I76" s="49"/>
      <c r="J76" s="49"/>
      <c r="K76" s="342"/>
    </row>
    <row r="77" spans="1:11" ht="15.75" customHeight="1">
      <c r="A77" s="298" t="s">
        <v>24</v>
      </c>
      <c r="B77" s="299" t="s">
        <v>8</v>
      </c>
      <c r="C77" s="384">
        <v>56045</v>
      </c>
      <c r="D77" s="385">
        <v>56045</v>
      </c>
      <c r="E77" s="357">
        <v>56045</v>
      </c>
      <c r="F77" s="357">
        <v>56045</v>
      </c>
      <c r="G77" s="384"/>
      <c r="H77" s="301">
        <f t="shared" si="1"/>
        <v>100</v>
      </c>
      <c r="I77" s="301">
        <f aca="true" t="shared" si="6" ref="I77:I96">F77/E77*100</f>
        <v>100</v>
      </c>
      <c r="J77" s="301">
        <f t="shared" si="2"/>
        <v>0</v>
      </c>
      <c r="K77" s="343"/>
    </row>
    <row r="78" spans="1:11" ht="15.75" customHeight="1">
      <c r="A78" s="13" t="s">
        <v>25</v>
      </c>
      <c r="B78" s="12" t="s">
        <v>8</v>
      </c>
      <c r="C78" s="88">
        <v>7098.7</v>
      </c>
      <c r="D78" s="358">
        <v>7098.7</v>
      </c>
      <c r="E78" s="68">
        <v>7098.7</v>
      </c>
      <c r="F78" s="68">
        <v>7098.7</v>
      </c>
      <c r="G78" s="88"/>
      <c r="H78" s="47">
        <f t="shared" si="1"/>
        <v>100</v>
      </c>
      <c r="I78" s="47">
        <f t="shared" si="6"/>
        <v>100</v>
      </c>
      <c r="J78" s="47">
        <f aca="true" t="shared" si="7" ref="J78:J118">G78/C78*100</f>
        <v>0</v>
      </c>
      <c r="K78" s="344"/>
    </row>
    <row r="79" spans="1:11" ht="15.75" customHeight="1">
      <c r="A79" s="29" t="s">
        <v>26</v>
      </c>
      <c r="B79" s="12" t="s">
        <v>8</v>
      </c>
      <c r="C79" s="88"/>
      <c r="D79" s="358">
        <v>750</v>
      </c>
      <c r="E79" s="68">
        <v>1599.8</v>
      </c>
      <c r="F79" s="68">
        <v>350</v>
      </c>
      <c r="G79" s="88"/>
      <c r="H79" s="47">
        <f t="shared" si="1"/>
        <v>46.666666666666664</v>
      </c>
      <c r="I79" s="47">
        <f t="shared" si="6"/>
        <v>21.877734716839605</v>
      </c>
      <c r="J79" s="47" t="e">
        <f t="shared" si="7"/>
        <v>#DIV/0!</v>
      </c>
      <c r="K79" s="28"/>
    </row>
    <row r="80" spans="1:11" ht="15.75" customHeight="1">
      <c r="A80" s="29" t="s">
        <v>27</v>
      </c>
      <c r="B80" s="12" t="s">
        <v>58</v>
      </c>
      <c r="C80" s="88">
        <v>10.2</v>
      </c>
      <c r="D80" s="358">
        <v>1.5</v>
      </c>
      <c r="E80" s="68">
        <v>10.2</v>
      </c>
      <c r="F80" s="68">
        <v>1.5</v>
      </c>
      <c r="G80" s="88"/>
      <c r="H80" s="47">
        <f t="shared" si="1"/>
        <v>100</v>
      </c>
      <c r="I80" s="47">
        <f t="shared" si="6"/>
        <v>14.705882352941178</v>
      </c>
      <c r="J80" s="47">
        <f t="shared" si="7"/>
        <v>0</v>
      </c>
      <c r="K80" s="344"/>
    </row>
    <row r="81" spans="1:11" ht="15.75" customHeight="1">
      <c r="A81" s="29" t="s">
        <v>28</v>
      </c>
      <c r="B81" s="12" t="s">
        <v>8</v>
      </c>
      <c r="C81" s="88">
        <v>6500</v>
      </c>
      <c r="D81" s="358">
        <v>1200</v>
      </c>
      <c r="E81" s="88">
        <v>5500</v>
      </c>
      <c r="F81" s="88">
        <v>1200</v>
      </c>
      <c r="G81" s="88"/>
      <c r="H81" s="47">
        <f t="shared" si="1"/>
        <v>100</v>
      </c>
      <c r="I81" s="47">
        <f t="shared" si="6"/>
        <v>21.818181818181817</v>
      </c>
      <c r="J81" s="47">
        <f t="shared" si="7"/>
        <v>0</v>
      </c>
      <c r="K81" s="344"/>
    </row>
    <row r="82" spans="1:11" ht="15.75" customHeight="1">
      <c r="A82" s="29" t="s">
        <v>29</v>
      </c>
      <c r="B82" s="12" t="s">
        <v>8</v>
      </c>
      <c r="C82" s="88">
        <v>6500</v>
      </c>
      <c r="D82" s="358">
        <v>1200</v>
      </c>
      <c r="E82" s="68">
        <v>5500</v>
      </c>
      <c r="F82" s="68">
        <v>1200</v>
      </c>
      <c r="G82" s="88"/>
      <c r="H82" s="47">
        <f t="shared" si="1"/>
        <v>100</v>
      </c>
      <c r="I82" s="47">
        <f t="shared" si="6"/>
        <v>21.818181818181817</v>
      </c>
      <c r="J82" s="47">
        <f t="shared" si="7"/>
        <v>0</v>
      </c>
      <c r="K82" s="28"/>
    </row>
    <row r="83" spans="1:11" ht="15.75" customHeight="1">
      <c r="A83" s="305" t="s">
        <v>30</v>
      </c>
      <c r="B83" s="12" t="s">
        <v>8</v>
      </c>
      <c r="C83" s="88"/>
      <c r="D83" s="358"/>
      <c r="E83" s="68"/>
      <c r="F83" s="68"/>
      <c r="G83" s="88"/>
      <c r="H83" s="47" t="e">
        <f t="shared" si="1"/>
        <v>#DIV/0!</v>
      </c>
      <c r="I83" s="47" t="e">
        <f t="shared" si="6"/>
        <v>#DIV/0!</v>
      </c>
      <c r="J83" s="47" t="e">
        <f t="shared" si="7"/>
        <v>#DIV/0!</v>
      </c>
      <c r="K83" s="344"/>
    </row>
    <row r="84" spans="1:11" ht="15.75" customHeight="1">
      <c r="A84" s="29" t="s">
        <v>31</v>
      </c>
      <c r="B84" s="12" t="s">
        <v>8</v>
      </c>
      <c r="C84" s="88">
        <v>28000</v>
      </c>
      <c r="D84" s="358">
        <v>28000</v>
      </c>
      <c r="E84" s="68">
        <v>28000</v>
      </c>
      <c r="F84" s="68">
        <v>28000</v>
      </c>
      <c r="G84" s="88"/>
      <c r="H84" s="47">
        <f t="shared" si="1"/>
        <v>100</v>
      </c>
      <c r="I84" s="47">
        <f t="shared" si="6"/>
        <v>100</v>
      </c>
      <c r="J84" s="47">
        <f t="shared" si="7"/>
        <v>0</v>
      </c>
      <c r="K84" s="344"/>
    </row>
    <row r="85" spans="1:11" ht="15.75" customHeight="1">
      <c r="A85" s="29" t="s">
        <v>32</v>
      </c>
      <c r="B85" s="12" t="s">
        <v>8</v>
      </c>
      <c r="C85" s="88">
        <v>500</v>
      </c>
      <c r="D85" s="358">
        <v>500</v>
      </c>
      <c r="E85" s="68">
        <v>500</v>
      </c>
      <c r="F85" s="68">
        <v>500</v>
      </c>
      <c r="G85" s="88"/>
      <c r="H85" s="47">
        <f t="shared" si="1"/>
        <v>100</v>
      </c>
      <c r="I85" s="47">
        <f t="shared" si="6"/>
        <v>100</v>
      </c>
      <c r="J85" s="47">
        <f t="shared" si="7"/>
        <v>0</v>
      </c>
      <c r="K85" s="344"/>
    </row>
    <row r="86" spans="1:11" ht="15.75" customHeight="1">
      <c r="A86" s="305" t="s">
        <v>33</v>
      </c>
      <c r="B86" s="12" t="s">
        <v>8</v>
      </c>
      <c r="C86" s="88"/>
      <c r="D86" s="358"/>
      <c r="E86" s="68"/>
      <c r="F86" s="68"/>
      <c r="G86" s="88"/>
      <c r="H86" s="47" t="e">
        <f t="shared" si="1"/>
        <v>#DIV/0!</v>
      </c>
      <c r="I86" s="47" t="e">
        <f t="shared" si="6"/>
        <v>#DIV/0!</v>
      </c>
      <c r="J86" s="47" t="e">
        <f t="shared" si="7"/>
        <v>#DIV/0!</v>
      </c>
      <c r="K86" s="30"/>
    </row>
    <row r="87" spans="1:11" ht="15.75" customHeight="1">
      <c r="A87" s="29" t="s">
        <v>34</v>
      </c>
      <c r="B87" s="12" t="s">
        <v>8</v>
      </c>
      <c r="C87" s="88">
        <v>6756</v>
      </c>
      <c r="D87" s="358">
        <v>6756</v>
      </c>
      <c r="E87" s="68">
        <v>6756</v>
      </c>
      <c r="F87" s="88">
        <v>6756</v>
      </c>
      <c r="G87" s="88"/>
      <c r="H87" s="47">
        <f t="shared" si="1"/>
        <v>100</v>
      </c>
      <c r="I87" s="47">
        <f t="shared" si="6"/>
        <v>100</v>
      </c>
      <c r="J87" s="47">
        <f t="shared" si="7"/>
        <v>0</v>
      </c>
      <c r="K87" s="344"/>
    </row>
    <row r="88" spans="1:11" ht="15.75" customHeight="1">
      <c r="A88" s="29" t="s">
        <v>32</v>
      </c>
      <c r="B88" s="12" t="s">
        <v>8</v>
      </c>
      <c r="C88" s="88">
        <v>6756</v>
      </c>
      <c r="D88" s="358">
        <v>6756</v>
      </c>
      <c r="E88" s="68">
        <v>6756</v>
      </c>
      <c r="F88" s="88">
        <v>6756</v>
      </c>
      <c r="G88" s="88"/>
      <c r="H88" s="47">
        <f t="shared" si="1"/>
        <v>100</v>
      </c>
      <c r="I88" s="47">
        <f t="shared" si="6"/>
        <v>100</v>
      </c>
      <c r="J88" s="47">
        <f t="shared" si="7"/>
        <v>0</v>
      </c>
      <c r="K88" s="344"/>
    </row>
    <row r="89" spans="1:11" ht="15.75" customHeight="1">
      <c r="A89" s="56" t="s">
        <v>33</v>
      </c>
      <c r="B89" s="12" t="s">
        <v>8</v>
      </c>
      <c r="C89" s="88"/>
      <c r="D89" s="358"/>
      <c r="E89" s="68"/>
      <c r="F89" s="88"/>
      <c r="G89" s="88"/>
      <c r="H89" s="47" t="e">
        <f t="shared" si="1"/>
        <v>#DIV/0!</v>
      </c>
      <c r="I89" s="47" t="e">
        <f t="shared" si="6"/>
        <v>#DIV/0!</v>
      </c>
      <c r="J89" s="47" t="e">
        <f t="shared" si="7"/>
        <v>#DIV/0!</v>
      </c>
      <c r="K89" s="344"/>
    </row>
    <row r="90" spans="1:11" ht="15.75" customHeight="1">
      <c r="A90" s="29" t="s">
        <v>35</v>
      </c>
      <c r="B90" s="12" t="s">
        <v>8</v>
      </c>
      <c r="C90" s="88">
        <v>120</v>
      </c>
      <c r="D90" s="358">
        <v>0</v>
      </c>
      <c r="E90" s="68">
        <v>100</v>
      </c>
      <c r="F90" s="68">
        <v>0</v>
      </c>
      <c r="G90" s="88"/>
      <c r="H90" s="47" t="e">
        <f t="shared" si="1"/>
        <v>#DIV/0!</v>
      </c>
      <c r="I90" s="47">
        <f t="shared" si="6"/>
        <v>0</v>
      </c>
      <c r="J90" s="47">
        <f t="shared" si="7"/>
        <v>0</v>
      </c>
      <c r="K90" s="344"/>
    </row>
    <row r="91" spans="1:11" ht="15.75" customHeight="1">
      <c r="A91" s="29" t="s">
        <v>36</v>
      </c>
      <c r="B91" s="12" t="s">
        <v>8</v>
      </c>
      <c r="C91" s="88">
        <v>6756</v>
      </c>
      <c r="D91" s="358">
        <v>6756</v>
      </c>
      <c r="E91" s="68">
        <v>6756</v>
      </c>
      <c r="F91" s="68">
        <v>6756</v>
      </c>
      <c r="G91" s="88"/>
      <c r="H91" s="47">
        <f t="shared" si="1"/>
        <v>100</v>
      </c>
      <c r="I91" s="47">
        <f t="shared" si="6"/>
        <v>100</v>
      </c>
      <c r="J91" s="47">
        <f t="shared" si="7"/>
        <v>0</v>
      </c>
      <c r="K91" s="28"/>
    </row>
    <row r="92" spans="1:11" ht="15.75" customHeight="1">
      <c r="A92" s="29" t="s">
        <v>37</v>
      </c>
      <c r="B92" s="12" t="s">
        <v>59</v>
      </c>
      <c r="C92" s="88">
        <v>150</v>
      </c>
      <c r="D92" s="358">
        <v>30</v>
      </c>
      <c r="E92" s="88">
        <v>150</v>
      </c>
      <c r="F92" s="88">
        <v>32.6</v>
      </c>
      <c r="G92" s="88"/>
      <c r="H92" s="47">
        <f t="shared" si="1"/>
        <v>108.66666666666667</v>
      </c>
      <c r="I92" s="47">
        <f t="shared" si="6"/>
        <v>21.733333333333334</v>
      </c>
      <c r="J92" s="47">
        <f t="shared" si="7"/>
        <v>0</v>
      </c>
      <c r="K92" s="344"/>
    </row>
    <row r="93" spans="1:11" ht="15.75" customHeight="1">
      <c r="A93" s="56" t="s">
        <v>38</v>
      </c>
      <c r="B93" s="12" t="s">
        <v>59</v>
      </c>
      <c r="C93" s="88"/>
      <c r="D93" s="358"/>
      <c r="E93" s="68"/>
      <c r="F93" s="68"/>
      <c r="G93" s="88"/>
      <c r="H93" s="47" t="e">
        <f t="shared" si="1"/>
        <v>#DIV/0!</v>
      </c>
      <c r="I93" s="47" t="e">
        <f t="shared" si="6"/>
        <v>#DIV/0!</v>
      </c>
      <c r="J93" s="47" t="e">
        <f t="shared" si="7"/>
        <v>#DIV/0!</v>
      </c>
      <c r="K93" s="344"/>
    </row>
    <row r="94" spans="1:11" ht="15.75" customHeight="1">
      <c r="A94" s="56" t="s">
        <v>39</v>
      </c>
      <c r="B94" s="12" t="s">
        <v>59</v>
      </c>
      <c r="C94" s="88">
        <v>150</v>
      </c>
      <c r="D94" s="358">
        <v>32</v>
      </c>
      <c r="E94" s="68">
        <v>150</v>
      </c>
      <c r="F94" s="68">
        <v>32.6</v>
      </c>
      <c r="G94" s="88"/>
      <c r="H94" s="47">
        <f t="shared" si="1"/>
        <v>101.875</v>
      </c>
      <c r="I94" s="47">
        <f t="shared" si="6"/>
        <v>21.733333333333334</v>
      </c>
      <c r="J94" s="47">
        <f t="shared" si="7"/>
        <v>0</v>
      </c>
      <c r="K94" s="371"/>
    </row>
    <row r="95" spans="1:11" ht="15.75" customHeight="1">
      <c r="A95" s="29" t="s">
        <v>40</v>
      </c>
      <c r="B95" s="12" t="s">
        <v>41</v>
      </c>
      <c r="C95" s="88">
        <v>80</v>
      </c>
      <c r="D95" s="358"/>
      <c r="E95" s="68">
        <v>80</v>
      </c>
      <c r="F95" s="68"/>
      <c r="G95" s="88"/>
      <c r="H95" s="47" t="e">
        <f t="shared" si="1"/>
        <v>#DIV/0!</v>
      </c>
      <c r="I95" s="47">
        <f t="shared" si="6"/>
        <v>0</v>
      </c>
      <c r="J95" s="47">
        <f t="shared" si="7"/>
        <v>0</v>
      </c>
      <c r="K95" s="366"/>
    </row>
    <row r="96" spans="1:11" ht="15.75" customHeight="1">
      <c r="A96" s="302" t="s">
        <v>42</v>
      </c>
      <c r="B96" s="376" t="s">
        <v>43</v>
      </c>
      <c r="C96" s="304">
        <v>83.4</v>
      </c>
      <c r="D96" s="378">
        <v>83.4</v>
      </c>
      <c r="E96" s="303">
        <v>83.4</v>
      </c>
      <c r="F96" s="811">
        <v>83.4</v>
      </c>
      <c r="G96" s="304"/>
      <c r="H96" s="379">
        <f>E96/D96*100</f>
        <v>100</v>
      </c>
      <c r="I96" s="47">
        <f t="shared" si="6"/>
        <v>100</v>
      </c>
      <c r="J96" s="379">
        <f t="shared" si="7"/>
        <v>0</v>
      </c>
      <c r="K96" s="381"/>
    </row>
    <row r="97" spans="1:11" ht="15.75" customHeight="1">
      <c r="A97" s="4" t="s">
        <v>227</v>
      </c>
      <c r="B97" s="1"/>
      <c r="C97" s="19"/>
      <c r="D97" s="339"/>
      <c r="E97" s="78"/>
      <c r="F97" s="25"/>
      <c r="G97" s="19"/>
      <c r="H97" s="49"/>
      <c r="I97" s="49"/>
      <c r="J97" s="49"/>
      <c r="K97" s="342"/>
    </row>
    <row r="98" spans="1:11" ht="15.75" customHeight="1">
      <c r="A98" s="298" t="s">
        <v>229</v>
      </c>
      <c r="B98" s="299" t="s">
        <v>8</v>
      </c>
      <c r="C98" s="382">
        <f>C99</f>
        <v>65</v>
      </c>
      <c r="D98" s="382">
        <f>D99</f>
        <v>43</v>
      </c>
      <c r="E98" s="382">
        <f>E99</f>
        <v>65</v>
      </c>
      <c r="F98" s="382">
        <f>F99</f>
        <v>44</v>
      </c>
      <c r="G98" s="382">
        <f>G99</f>
        <v>65</v>
      </c>
      <c r="H98" s="301">
        <f aca="true" t="shared" si="8" ref="H98:H119">F98/D98*100</f>
        <v>102.32558139534885</v>
      </c>
      <c r="I98" s="301">
        <f aca="true" t="shared" si="9" ref="I98:I106">F98/E98*100</f>
        <v>67.6923076923077</v>
      </c>
      <c r="J98" s="301">
        <f t="shared" si="7"/>
        <v>100</v>
      </c>
      <c r="K98" s="343"/>
    </row>
    <row r="99" spans="1:11" ht="15.75" customHeight="1">
      <c r="A99" s="56" t="s">
        <v>44</v>
      </c>
      <c r="B99" s="12" t="s">
        <v>8</v>
      </c>
      <c r="C99" s="88">
        <v>65</v>
      </c>
      <c r="D99" s="805">
        <v>43</v>
      </c>
      <c r="E99" s="68">
        <v>65</v>
      </c>
      <c r="F99" s="68">
        <v>44</v>
      </c>
      <c r="G99" s="94">
        <v>65</v>
      </c>
      <c r="H99" s="47">
        <f t="shared" si="8"/>
        <v>102.32558139534885</v>
      </c>
      <c r="I99" s="47">
        <f t="shared" si="9"/>
        <v>67.6923076923077</v>
      </c>
      <c r="J99" s="47">
        <f t="shared" si="7"/>
        <v>100</v>
      </c>
      <c r="K99" s="344"/>
    </row>
    <row r="100" spans="1:11" ht="15.75" customHeight="1">
      <c r="A100" s="29" t="s">
        <v>45</v>
      </c>
      <c r="B100" s="12" t="s">
        <v>46</v>
      </c>
      <c r="C100" s="88">
        <v>300</v>
      </c>
      <c r="D100" s="361">
        <v>100</v>
      </c>
      <c r="E100" s="68">
        <v>300</v>
      </c>
      <c r="F100" s="68">
        <v>200</v>
      </c>
      <c r="G100" s="88"/>
      <c r="H100" s="47">
        <f t="shared" si="8"/>
        <v>200</v>
      </c>
      <c r="I100" s="47">
        <f t="shared" si="9"/>
        <v>66.66666666666666</v>
      </c>
      <c r="J100" s="47">
        <f t="shared" si="7"/>
        <v>0</v>
      </c>
      <c r="K100" s="31"/>
    </row>
    <row r="101" spans="1:11" ht="15.75" customHeight="1">
      <c r="A101" s="29" t="s">
        <v>230</v>
      </c>
      <c r="B101" s="12" t="s">
        <v>5</v>
      </c>
      <c r="C101" s="87">
        <f>C102+C104</f>
        <v>255</v>
      </c>
      <c r="D101" s="87">
        <f>D102+D104</f>
        <v>1.5</v>
      </c>
      <c r="E101" s="87">
        <f>E102+E104</f>
        <v>260</v>
      </c>
      <c r="F101" s="87">
        <f>F102+F104</f>
        <v>1.5</v>
      </c>
      <c r="G101" s="87">
        <f>G102+G104</f>
        <v>0</v>
      </c>
      <c r="H101" s="47">
        <f t="shared" si="8"/>
        <v>100</v>
      </c>
      <c r="I101" s="47">
        <f t="shared" si="9"/>
        <v>0.576923076923077</v>
      </c>
      <c r="J101" s="47">
        <f t="shared" si="7"/>
        <v>0</v>
      </c>
      <c r="K101" s="31"/>
    </row>
    <row r="102" spans="1:11" ht="15.75" customHeight="1">
      <c r="A102" s="13" t="s">
        <v>231</v>
      </c>
      <c r="B102" s="12" t="s">
        <v>5</v>
      </c>
      <c r="C102" s="804">
        <f>C103</f>
        <v>60</v>
      </c>
      <c r="D102" s="804">
        <f>D103</f>
        <v>1.5</v>
      </c>
      <c r="E102" s="804">
        <f>E103</f>
        <v>60</v>
      </c>
      <c r="F102" s="804">
        <f>F103</f>
        <v>1.5</v>
      </c>
      <c r="G102" s="804">
        <f>G103</f>
        <v>0</v>
      </c>
      <c r="H102" s="47">
        <f t="shared" si="8"/>
        <v>100</v>
      </c>
      <c r="I102" s="47">
        <f t="shared" si="9"/>
        <v>2.5</v>
      </c>
      <c r="J102" s="47">
        <f t="shared" si="7"/>
        <v>0</v>
      </c>
      <c r="K102" s="344"/>
    </row>
    <row r="103" spans="1:11" ht="15.75" customHeight="1">
      <c r="A103" s="29" t="s">
        <v>47</v>
      </c>
      <c r="B103" s="12" t="s">
        <v>5</v>
      </c>
      <c r="C103" s="88">
        <v>60</v>
      </c>
      <c r="D103" s="358">
        <v>1.5</v>
      </c>
      <c r="E103" s="68">
        <v>60</v>
      </c>
      <c r="F103" s="68">
        <v>1.5</v>
      </c>
      <c r="G103" s="88"/>
      <c r="H103" s="47">
        <f t="shared" si="8"/>
        <v>100</v>
      </c>
      <c r="I103" s="47">
        <f t="shared" si="9"/>
        <v>2.5</v>
      </c>
      <c r="J103" s="47">
        <f t="shared" si="7"/>
        <v>0</v>
      </c>
      <c r="K103" s="344"/>
    </row>
    <row r="104" spans="1:11" ht="15.75" customHeight="1">
      <c r="A104" s="13" t="s">
        <v>232</v>
      </c>
      <c r="B104" s="12" t="s">
        <v>5</v>
      </c>
      <c r="C104" s="804">
        <f>C105</f>
        <v>195</v>
      </c>
      <c r="D104" s="804">
        <f>D105</f>
        <v>0</v>
      </c>
      <c r="E104" s="804">
        <f>E105</f>
        <v>200</v>
      </c>
      <c r="F104" s="804">
        <f>F105</f>
        <v>0</v>
      </c>
      <c r="G104" s="804">
        <f>G105</f>
        <v>0</v>
      </c>
      <c r="H104" s="47" t="e">
        <f t="shared" si="8"/>
        <v>#DIV/0!</v>
      </c>
      <c r="I104" s="47">
        <f t="shared" si="9"/>
        <v>0</v>
      </c>
      <c r="J104" s="47">
        <f t="shared" si="7"/>
        <v>0</v>
      </c>
      <c r="K104" s="344"/>
    </row>
    <row r="105" spans="1:11" ht="15.75" customHeight="1">
      <c r="A105" s="29" t="s">
        <v>48</v>
      </c>
      <c r="B105" s="12" t="s">
        <v>5</v>
      </c>
      <c r="C105" s="88">
        <v>195</v>
      </c>
      <c r="D105" s="358"/>
      <c r="E105" s="68">
        <v>200</v>
      </c>
      <c r="F105" s="68"/>
      <c r="G105" s="88"/>
      <c r="H105" s="47" t="e">
        <f t="shared" si="8"/>
        <v>#DIV/0!</v>
      </c>
      <c r="I105" s="47">
        <f t="shared" si="9"/>
        <v>0</v>
      </c>
      <c r="J105" s="47">
        <f t="shared" si="7"/>
        <v>0</v>
      </c>
      <c r="K105" s="344"/>
    </row>
    <row r="106" spans="1:11" ht="15.75" customHeight="1">
      <c r="A106" s="393" t="s">
        <v>233</v>
      </c>
      <c r="B106" s="376" t="s">
        <v>41</v>
      </c>
      <c r="C106" s="394">
        <v>216.5</v>
      </c>
      <c r="D106" s="390"/>
      <c r="E106" s="303">
        <v>217</v>
      </c>
      <c r="F106" s="303"/>
      <c r="G106" s="304"/>
      <c r="H106" s="379" t="e">
        <f t="shared" si="8"/>
        <v>#DIV/0!</v>
      </c>
      <c r="I106" s="379">
        <f t="shared" si="9"/>
        <v>0</v>
      </c>
      <c r="J106" s="379">
        <f t="shared" si="7"/>
        <v>0</v>
      </c>
      <c r="K106" s="381"/>
    </row>
    <row r="107" spans="1:11" ht="15.75" customHeight="1">
      <c r="A107" s="4" t="s">
        <v>228</v>
      </c>
      <c r="B107" s="5"/>
      <c r="C107" s="33"/>
      <c r="D107" s="339"/>
      <c r="E107" s="79"/>
      <c r="F107" s="34"/>
      <c r="G107" s="33"/>
      <c r="H107" s="49"/>
      <c r="I107" s="49"/>
      <c r="J107" s="49"/>
      <c r="K107" s="35"/>
    </row>
    <row r="108" spans="1:11" ht="15.75" customHeight="1">
      <c r="A108" s="36" t="s">
        <v>54</v>
      </c>
      <c r="B108" s="1" t="s">
        <v>43</v>
      </c>
      <c r="C108" s="791">
        <v>79.4</v>
      </c>
      <c r="D108" s="792">
        <v>62.6</v>
      </c>
      <c r="E108" s="793">
        <v>89.7</v>
      </c>
      <c r="F108" s="779">
        <v>85.9</v>
      </c>
      <c r="G108" s="779"/>
      <c r="H108" s="50">
        <f t="shared" si="8"/>
        <v>137.22044728434506</v>
      </c>
      <c r="I108" s="50">
        <f aca="true" t="shared" si="10" ref="I108:I119">F108/E108*100</f>
        <v>95.76365663322186</v>
      </c>
      <c r="J108" s="50">
        <f t="shared" si="7"/>
        <v>0</v>
      </c>
      <c r="K108" s="37"/>
    </row>
    <row r="109" spans="1:11" ht="15.75" customHeight="1">
      <c r="A109" s="753" t="s">
        <v>425</v>
      </c>
      <c r="B109" s="299" t="s">
        <v>43</v>
      </c>
      <c r="C109" s="794">
        <v>100</v>
      </c>
      <c r="D109" s="781">
        <v>100</v>
      </c>
      <c r="E109" s="175">
        <v>100</v>
      </c>
      <c r="F109" s="175">
        <v>100</v>
      </c>
      <c r="G109" s="782"/>
      <c r="H109" s="301">
        <f t="shared" si="8"/>
        <v>100</v>
      </c>
      <c r="I109" s="301">
        <f t="shared" si="10"/>
        <v>100</v>
      </c>
      <c r="J109" s="301">
        <f t="shared" si="7"/>
        <v>0</v>
      </c>
      <c r="K109" s="395"/>
    </row>
    <row r="110" spans="1:11" ht="15.75" customHeight="1">
      <c r="A110" s="56" t="s">
        <v>416</v>
      </c>
      <c r="B110" s="12" t="s">
        <v>43</v>
      </c>
      <c r="C110" s="795">
        <v>82</v>
      </c>
      <c r="D110" s="784">
        <v>75.4</v>
      </c>
      <c r="E110" s="55">
        <v>86.7</v>
      </c>
      <c r="F110" s="55">
        <v>82</v>
      </c>
      <c r="G110" s="785"/>
      <c r="H110" s="47">
        <f t="shared" si="8"/>
        <v>108.75331564986736</v>
      </c>
      <c r="I110" s="47">
        <f t="shared" si="10"/>
        <v>94.57900807381776</v>
      </c>
      <c r="J110" s="47">
        <f t="shared" si="7"/>
        <v>0</v>
      </c>
      <c r="K110" s="38"/>
    </row>
    <row r="111" spans="1:11" ht="15.75" customHeight="1">
      <c r="A111" s="56" t="s">
        <v>417</v>
      </c>
      <c r="B111" s="12" t="s">
        <v>43</v>
      </c>
      <c r="C111" s="795">
        <v>100</v>
      </c>
      <c r="D111" s="784">
        <v>94.31</v>
      </c>
      <c r="E111" s="55">
        <v>100</v>
      </c>
      <c r="F111" s="55">
        <v>100</v>
      </c>
      <c r="G111" s="55"/>
      <c r="H111" s="47">
        <f t="shared" si="8"/>
        <v>106.0332944544587</v>
      </c>
      <c r="I111" s="47">
        <f t="shared" si="10"/>
        <v>100</v>
      </c>
      <c r="J111" s="47">
        <f t="shared" si="7"/>
        <v>0</v>
      </c>
      <c r="K111" s="38"/>
    </row>
    <row r="112" spans="1:11" ht="15.75" customHeight="1">
      <c r="A112" s="56" t="s">
        <v>418</v>
      </c>
      <c r="B112" s="12" t="s">
        <v>43</v>
      </c>
      <c r="C112" s="795">
        <v>95</v>
      </c>
      <c r="D112" s="784">
        <v>88.32</v>
      </c>
      <c r="E112" s="55">
        <v>97.1</v>
      </c>
      <c r="F112" s="55">
        <v>95</v>
      </c>
      <c r="G112" s="55"/>
      <c r="H112" s="47">
        <f t="shared" si="8"/>
        <v>107.56340579710147</v>
      </c>
      <c r="I112" s="47">
        <f t="shared" si="10"/>
        <v>97.83728115345006</v>
      </c>
      <c r="J112" s="47">
        <f t="shared" si="7"/>
        <v>0</v>
      </c>
      <c r="K112" s="38"/>
    </row>
    <row r="113" spans="1:11" ht="15.75" customHeight="1">
      <c r="A113" s="56" t="s">
        <v>419</v>
      </c>
      <c r="B113" s="12" t="s">
        <v>43</v>
      </c>
      <c r="C113" s="795">
        <v>100</v>
      </c>
      <c r="D113" s="784">
        <v>100</v>
      </c>
      <c r="E113" s="55">
        <v>100</v>
      </c>
      <c r="F113" s="55">
        <v>100</v>
      </c>
      <c r="G113" s="55"/>
      <c r="H113" s="47">
        <f t="shared" si="8"/>
        <v>100</v>
      </c>
      <c r="I113" s="47">
        <f t="shared" si="10"/>
        <v>100</v>
      </c>
      <c r="J113" s="47">
        <f t="shared" si="7"/>
        <v>0</v>
      </c>
      <c r="K113" s="372"/>
    </row>
    <row r="114" spans="1:11" ht="15.75" customHeight="1">
      <c r="A114" s="56" t="s">
        <v>420</v>
      </c>
      <c r="B114" s="12" t="s">
        <v>43</v>
      </c>
      <c r="C114" s="795">
        <v>100</v>
      </c>
      <c r="D114" s="784">
        <v>41.41</v>
      </c>
      <c r="E114" s="55">
        <v>100</v>
      </c>
      <c r="F114" s="55">
        <v>97.73</v>
      </c>
      <c r="G114" s="55"/>
      <c r="H114" s="47">
        <f t="shared" si="8"/>
        <v>236.0057957015214</v>
      </c>
      <c r="I114" s="47">
        <f t="shared" si="10"/>
        <v>97.73</v>
      </c>
      <c r="J114" s="47">
        <f t="shared" si="7"/>
        <v>0</v>
      </c>
      <c r="K114" s="372"/>
    </row>
    <row r="115" spans="1:11" ht="15.75" customHeight="1">
      <c r="A115" s="56" t="s">
        <v>421</v>
      </c>
      <c r="B115" s="12" t="s">
        <v>43</v>
      </c>
      <c r="C115" s="795">
        <v>82</v>
      </c>
      <c r="D115" s="784">
        <v>70.57</v>
      </c>
      <c r="E115" s="55">
        <v>86.7</v>
      </c>
      <c r="F115" s="55">
        <v>82</v>
      </c>
      <c r="G115" s="55"/>
      <c r="H115" s="47">
        <f t="shared" si="8"/>
        <v>116.19668414340371</v>
      </c>
      <c r="I115" s="47">
        <f t="shared" si="10"/>
        <v>94.57900807381776</v>
      </c>
      <c r="J115" s="47">
        <f t="shared" si="7"/>
        <v>0</v>
      </c>
      <c r="K115" s="372"/>
    </row>
    <row r="116" spans="1:11" ht="15.75" customHeight="1">
      <c r="A116" s="56" t="s">
        <v>422</v>
      </c>
      <c r="B116" s="12" t="s">
        <v>43</v>
      </c>
      <c r="C116" s="795">
        <v>72.3</v>
      </c>
      <c r="D116" s="784">
        <v>64.48</v>
      </c>
      <c r="E116" s="55">
        <v>73.5</v>
      </c>
      <c r="F116" s="55">
        <v>72.3</v>
      </c>
      <c r="G116" s="55"/>
      <c r="H116" s="47">
        <f t="shared" si="8"/>
        <v>112.12779156327541</v>
      </c>
      <c r="I116" s="47">
        <f t="shared" si="10"/>
        <v>98.3673469387755</v>
      </c>
      <c r="J116" s="47">
        <f t="shared" si="7"/>
        <v>0</v>
      </c>
      <c r="K116" s="372"/>
    </row>
    <row r="117" spans="1:11" ht="15.75" customHeight="1">
      <c r="A117" s="56" t="s">
        <v>423</v>
      </c>
      <c r="B117" s="12" t="s">
        <v>43</v>
      </c>
      <c r="C117" s="795">
        <v>50.1</v>
      </c>
      <c r="D117" s="784">
        <v>34.53</v>
      </c>
      <c r="E117" s="55">
        <v>71.8</v>
      </c>
      <c r="F117" s="55">
        <v>63.3</v>
      </c>
      <c r="G117" s="786"/>
      <c r="H117" s="47">
        <f t="shared" si="8"/>
        <v>183.3188531711555</v>
      </c>
      <c r="I117" s="47">
        <f t="shared" si="10"/>
        <v>88.16155988857939</v>
      </c>
      <c r="J117" s="47">
        <f t="shared" si="7"/>
        <v>0</v>
      </c>
      <c r="K117" s="344"/>
    </row>
    <row r="118" spans="1:11" ht="15.75" customHeight="1">
      <c r="A118" s="56" t="s">
        <v>424</v>
      </c>
      <c r="B118" s="373" t="s">
        <v>43</v>
      </c>
      <c r="C118" s="796">
        <v>42.1</v>
      </c>
      <c r="D118" s="797"/>
      <c r="E118" s="798">
        <v>79.6</v>
      </c>
      <c r="F118" s="798">
        <v>64.9</v>
      </c>
      <c r="G118" s="799"/>
      <c r="H118" s="374" t="e">
        <f t="shared" si="8"/>
        <v>#DIV/0!</v>
      </c>
      <c r="I118" s="374">
        <f t="shared" si="10"/>
        <v>81.53266331658293</v>
      </c>
      <c r="J118" s="374">
        <f t="shared" si="7"/>
        <v>0</v>
      </c>
      <c r="K118" s="375"/>
    </row>
    <row r="119" spans="1:11" ht="15.75" customHeight="1" thickBot="1">
      <c r="A119" s="307" t="s">
        <v>55</v>
      </c>
      <c r="B119" s="308" t="s">
        <v>43</v>
      </c>
      <c r="C119" s="800">
        <v>100</v>
      </c>
      <c r="D119" s="801">
        <v>100</v>
      </c>
      <c r="E119" s="802">
        <v>100</v>
      </c>
      <c r="F119" s="803">
        <v>100</v>
      </c>
      <c r="G119" s="803"/>
      <c r="H119" s="309">
        <f t="shared" si="8"/>
        <v>100</v>
      </c>
      <c r="I119" s="309">
        <f t="shared" si="10"/>
        <v>100</v>
      </c>
      <c r="J119" s="309">
        <f>G119/C119*100</f>
        <v>0</v>
      </c>
      <c r="K119" s="346"/>
    </row>
    <row r="120" spans="1:11" ht="13.5" thickTop="1">
      <c r="A120" s="60"/>
      <c r="B120" s="60"/>
      <c r="C120" s="60"/>
      <c r="E120" s="60"/>
      <c r="F120" s="60"/>
      <c r="G120" s="60"/>
      <c r="H120" s="60"/>
      <c r="I120" s="60"/>
      <c r="J120" s="60"/>
      <c r="K120" s="60"/>
    </row>
    <row r="121" spans="1:11" ht="16.5">
      <c r="A121" s="60"/>
      <c r="B121" s="60"/>
      <c r="C121" s="60"/>
      <c r="E121" s="60"/>
      <c r="F121" s="60"/>
      <c r="G121" s="824" t="s">
        <v>441</v>
      </c>
      <c r="H121" s="824"/>
      <c r="I121" s="824"/>
      <c r="J121" s="824"/>
      <c r="K121" s="824"/>
    </row>
    <row r="122" spans="1:11" ht="16.5">
      <c r="A122" s="60"/>
      <c r="B122" s="60"/>
      <c r="C122" s="60"/>
      <c r="E122" s="60"/>
      <c r="F122" s="60"/>
      <c r="G122" s="816" t="s">
        <v>426</v>
      </c>
      <c r="H122" s="816"/>
      <c r="I122" s="816"/>
      <c r="J122" s="816"/>
      <c r="K122" s="816"/>
    </row>
    <row r="123" spans="1:11" ht="16.5">
      <c r="A123" s="60"/>
      <c r="B123" s="60"/>
      <c r="C123" s="60"/>
      <c r="E123" s="60"/>
      <c r="F123" s="60"/>
      <c r="G123" s="65"/>
      <c r="H123" s="65"/>
      <c r="I123" s="65"/>
      <c r="J123" s="65"/>
      <c r="K123" s="65"/>
    </row>
    <row r="124" spans="1:11" ht="12.75">
      <c r="A124" s="60"/>
      <c r="B124" s="60"/>
      <c r="C124" s="60"/>
      <c r="E124" s="60"/>
      <c r="F124" s="60"/>
      <c r="G124" s="60"/>
      <c r="H124" s="60"/>
      <c r="I124" s="60"/>
      <c r="J124" s="60"/>
      <c r="K124" s="60"/>
    </row>
    <row r="125" spans="1:11" ht="12.75">
      <c r="A125" s="60"/>
      <c r="B125" s="60"/>
      <c r="C125" s="60"/>
      <c r="E125" s="60"/>
      <c r="F125" s="60"/>
      <c r="G125" s="60"/>
      <c r="H125" s="60"/>
      <c r="I125" s="60"/>
      <c r="J125" s="60"/>
      <c r="K125" s="60"/>
    </row>
    <row r="126" spans="1:11" ht="12.75">
      <c r="A126" s="60"/>
      <c r="B126" s="60"/>
      <c r="C126" s="60"/>
      <c r="E126" s="60"/>
      <c r="F126" s="60"/>
      <c r="G126" s="60"/>
      <c r="H126" s="60"/>
      <c r="I126" s="60"/>
      <c r="J126" s="60"/>
      <c r="K126" s="60"/>
    </row>
    <row r="127" spans="1:11" ht="12.75">
      <c r="A127" s="60"/>
      <c r="B127" s="60"/>
      <c r="C127" s="60"/>
      <c r="E127" s="60"/>
      <c r="F127" s="60"/>
      <c r="G127" s="60"/>
      <c r="H127" s="60"/>
      <c r="I127" s="60"/>
      <c r="J127" s="60"/>
      <c r="K127" s="60"/>
    </row>
    <row r="128" spans="1:11" ht="16.5">
      <c r="A128" s="60"/>
      <c r="B128" s="60"/>
      <c r="C128" s="60"/>
      <c r="E128" s="60"/>
      <c r="F128" s="60"/>
      <c r="G128" s="816" t="s">
        <v>427</v>
      </c>
      <c r="H128" s="816"/>
      <c r="I128" s="816"/>
      <c r="J128" s="816"/>
      <c r="K128" s="816"/>
    </row>
  </sheetData>
  <sheetProtection password="C73E" sheet="1" objects="1" scenarios="1" selectLockedCells="1"/>
  <mergeCells count="17">
    <mergeCell ref="G7:G8"/>
    <mergeCell ref="A1:B1"/>
    <mergeCell ref="C1:K1"/>
    <mergeCell ref="A2:B2"/>
    <mergeCell ref="C2:K2"/>
    <mergeCell ref="A4:K4"/>
    <mergeCell ref="A5:K5"/>
    <mergeCell ref="G122:K122"/>
    <mergeCell ref="G128:K128"/>
    <mergeCell ref="H7:J7"/>
    <mergeCell ref="K7:K8"/>
    <mergeCell ref="G121:K121"/>
    <mergeCell ref="A7:A8"/>
    <mergeCell ref="B7:B8"/>
    <mergeCell ref="C7:C8"/>
    <mergeCell ref="D7:D8"/>
    <mergeCell ref="E7:F7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D15" sqref="D15"/>
    </sheetView>
  </sheetViews>
  <sheetFormatPr defaultColWidth="9.140625" defaultRowHeight="12.75"/>
  <cols>
    <col min="1" max="1" width="35.8515625" style="52" customWidth="1"/>
    <col min="2" max="2" width="9.7109375" style="52" customWidth="1"/>
    <col min="3" max="3" width="11.140625" style="52" customWidth="1"/>
    <col min="4" max="4" width="10.57421875" style="52" customWidth="1"/>
    <col min="5" max="5" width="11.140625" style="52" customWidth="1"/>
    <col min="6" max="6" width="13.7109375" style="52" customWidth="1"/>
    <col min="7" max="7" width="10.57421875" style="52" customWidth="1"/>
    <col min="8" max="8" width="10.421875" style="52" customWidth="1"/>
    <col min="9" max="9" width="9.421875" style="52" customWidth="1"/>
    <col min="10" max="10" width="12.421875" style="52" customWidth="1"/>
    <col min="11" max="11" width="9.57421875" style="52" customWidth="1"/>
    <col min="12" max="12" width="9.140625" style="52" customWidth="1"/>
    <col min="13" max="14" width="9.28125" style="52" bestFit="1" customWidth="1"/>
    <col min="15" max="16384" width="9.140625" style="52" customWidth="1"/>
  </cols>
  <sheetData>
    <row r="1" spans="1:11" ht="16.5">
      <c r="A1" s="839" t="s">
        <v>413</v>
      </c>
      <c r="B1" s="839"/>
      <c r="C1" s="840" t="s">
        <v>60</v>
      </c>
      <c r="D1" s="840"/>
      <c r="E1" s="840"/>
      <c r="F1" s="840"/>
      <c r="G1" s="840"/>
      <c r="H1" s="840"/>
      <c r="I1" s="840"/>
      <c r="J1" s="840"/>
      <c r="K1" s="840"/>
    </row>
    <row r="2" spans="1:11" ht="18.75" customHeight="1">
      <c r="A2" s="839" t="s">
        <v>414</v>
      </c>
      <c r="B2" s="839"/>
      <c r="C2" s="840" t="s">
        <v>61</v>
      </c>
      <c r="D2" s="840"/>
      <c r="E2" s="840"/>
      <c r="F2" s="840"/>
      <c r="G2" s="840"/>
      <c r="H2" s="840"/>
      <c r="I2" s="840"/>
      <c r="J2" s="840"/>
      <c r="K2" s="840"/>
    </row>
    <row r="3" ht="12" customHeight="1">
      <c r="A3" s="755"/>
    </row>
    <row r="4" spans="1:11" ht="20.25" customHeight="1">
      <c r="A4" s="841" t="s">
        <v>0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</row>
    <row r="5" spans="1:11" ht="20.25" customHeight="1">
      <c r="A5" s="842" t="s">
        <v>442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</row>
    <row r="6" ht="12.75" customHeight="1" thickBot="1"/>
    <row r="7" spans="1:11" ht="21.75" customHeight="1" thickTop="1">
      <c r="A7" s="833" t="s">
        <v>1</v>
      </c>
      <c r="B7" s="835" t="s">
        <v>2</v>
      </c>
      <c r="C7" s="837" t="s">
        <v>64</v>
      </c>
      <c r="D7" s="837" t="s">
        <v>49</v>
      </c>
      <c r="E7" s="828" t="s">
        <v>66</v>
      </c>
      <c r="F7" s="830"/>
      <c r="G7" s="837" t="s">
        <v>69</v>
      </c>
      <c r="H7" s="828" t="s">
        <v>3</v>
      </c>
      <c r="I7" s="829"/>
      <c r="J7" s="830"/>
      <c r="K7" s="831" t="s">
        <v>4</v>
      </c>
    </row>
    <row r="8" spans="1:11" ht="45.75" customHeight="1">
      <c r="A8" s="834"/>
      <c r="B8" s="836"/>
      <c r="C8" s="838"/>
      <c r="D8" s="838"/>
      <c r="E8" s="53" t="s">
        <v>57</v>
      </c>
      <c r="F8" s="53" t="s">
        <v>68</v>
      </c>
      <c r="G8" s="838"/>
      <c r="H8" s="54" t="s">
        <v>50</v>
      </c>
      <c r="I8" s="54" t="s">
        <v>51</v>
      </c>
      <c r="J8" s="54" t="s">
        <v>70</v>
      </c>
      <c r="K8" s="832"/>
    </row>
    <row r="9" spans="1:11" ht="15.75">
      <c r="A9" s="409" t="s">
        <v>199</v>
      </c>
      <c r="B9" s="410"/>
      <c r="C9" s="410"/>
      <c r="D9" s="773"/>
      <c r="E9" s="411"/>
      <c r="F9" s="412"/>
      <c r="G9" s="411"/>
      <c r="H9" s="411"/>
      <c r="I9" s="411"/>
      <c r="J9" s="411"/>
      <c r="K9" s="775"/>
    </row>
    <row r="10" spans="1:11" ht="15.75">
      <c r="A10" s="4" t="s">
        <v>200</v>
      </c>
      <c r="B10" s="1"/>
      <c r="C10" s="1"/>
      <c r="D10" s="774"/>
      <c r="E10" s="5"/>
      <c r="F10" s="761"/>
      <c r="G10" s="761"/>
      <c r="H10" s="19"/>
      <c r="I10" s="761"/>
      <c r="J10" s="761"/>
      <c r="K10" s="345"/>
    </row>
    <row r="11" spans="1:11" ht="15.75">
      <c r="A11" s="298" t="s">
        <v>234</v>
      </c>
      <c r="B11" s="299" t="s">
        <v>5</v>
      </c>
      <c r="C11" s="300">
        <f>C12+C13</f>
        <v>4571.4</v>
      </c>
      <c r="D11" s="300">
        <f>D12+D13</f>
        <v>2684.5</v>
      </c>
      <c r="E11" s="300">
        <f>E12+E13</f>
        <v>4419.8</v>
      </c>
      <c r="F11" s="300">
        <f>F12+F13</f>
        <v>2620.5</v>
      </c>
      <c r="G11" s="300">
        <f>G12+G13</f>
        <v>0</v>
      </c>
      <c r="H11" s="301">
        <f>F11/D11*100</f>
        <v>97.61594337865525</v>
      </c>
      <c r="I11" s="301">
        <f aca="true" t="shared" si="0" ref="I11:I16">F11/E11*100</f>
        <v>59.29001312276574</v>
      </c>
      <c r="J11" s="301">
        <f>G11/C11*100</f>
        <v>0</v>
      </c>
      <c r="K11" s="343"/>
    </row>
    <row r="12" spans="1:11" ht="15.75">
      <c r="A12" s="29" t="s">
        <v>6</v>
      </c>
      <c r="B12" s="12" t="s">
        <v>5</v>
      </c>
      <c r="C12" s="82">
        <f>'3 thang dau nam 2022'!C12</f>
        <v>3300</v>
      </c>
      <c r="D12" s="358">
        <v>1835.8</v>
      </c>
      <c r="E12" s="82">
        <f>'3 thang dau nam 2022'!E12</f>
        <v>3077.8</v>
      </c>
      <c r="F12" s="83">
        <f>55.7*310/10</f>
        <v>1726.7</v>
      </c>
      <c r="G12" s="68"/>
      <c r="H12" s="47">
        <f aca="true" t="shared" si="1" ref="H12:H96">F12/D12*100</f>
        <v>94.05708682863057</v>
      </c>
      <c r="I12" s="47">
        <f t="shared" si="0"/>
        <v>56.10176099811554</v>
      </c>
      <c r="J12" s="47">
        <f aca="true" t="shared" si="2" ref="J12:J75">G12/C12*100</f>
        <v>0</v>
      </c>
      <c r="K12" s="344"/>
    </row>
    <row r="13" spans="1:11" ht="15.75">
      <c r="A13" s="29" t="s">
        <v>7</v>
      </c>
      <c r="B13" s="12" t="s">
        <v>5</v>
      </c>
      <c r="C13" s="82">
        <f>'3 thang dau nam 2022'!C13</f>
        <v>1271.4</v>
      </c>
      <c r="D13" s="358">
        <v>848.7</v>
      </c>
      <c r="E13" s="82">
        <f>'3 thang dau nam 2022'!E13</f>
        <v>1342</v>
      </c>
      <c r="F13" s="83">
        <f>218*41/10</f>
        <v>893.8</v>
      </c>
      <c r="G13" s="68"/>
      <c r="H13" s="47">
        <f t="shared" si="1"/>
        <v>105.31400966183573</v>
      </c>
      <c r="I13" s="47">
        <f t="shared" si="0"/>
        <v>66.60208643815201</v>
      </c>
      <c r="J13" s="47">
        <f t="shared" si="2"/>
        <v>0</v>
      </c>
      <c r="K13" s="344"/>
    </row>
    <row r="14" spans="1:11" ht="15.75">
      <c r="A14" s="13" t="s">
        <v>235</v>
      </c>
      <c r="B14" s="12" t="s">
        <v>5</v>
      </c>
      <c r="C14" s="82">
        <f>'3 thang dau nam 2022'!C14</f>
        <v>24.9</v>
      </c>
      <c r="D14" s="358">
        <v>16.5</v>
      </c>
      <c r="E14" s="82">
        <f>'3 thang dau nam 2022'!E14</f>
        <v>22.2</v>
      </c>
      <c r="F14" s="83">
        <f>F27*17.5/10</f>
        <v>18.025</v>
      </c>
      <c r="G14" s="68"/>
      <c r="H14" s="47">
        <f t="shared" si="1"/>
        <v>109.24242424242424</v>
      </c>
      <c r="I14" s="47">
        <f t="shared" si="0"/>
        <v>81.19369369369369</v>
      </c>
      <c r="J14" s="47">
        <f t="shared" si="2"/>
        <v>0</v>
      </c>
      <c r="K14" s="344"/>
    </row>
    <row r="15" spans="1:11" ht="15.75">
      <c r="A15" s="13" t="s">
        <v>205</v>
      </c>
      <c r="B15" s="12" t="s">
        <v>5</v>
      </c>
      <c r="C15" s="82">
        <f>'3 thang dau nam 2022'!C15</f>
        <v>14187.5</v>
      </c>
      <c r="D15" s="358">
        <v>3800</v>
      </c>
      <c r="E15" s="82">
        <f>'3 thang dau nam 2022'!E15</f>
        <v>11050</v>
      </c>
      <c r="F15" s="83">
        <v>3500</v>
      </c>
      <c r="G15" s="68"/>
      <c r="H15" s="47">
        <f t="shared" si="1"/>
        <v>92.10526315789474</v>
      </c>
      <c r="I15" s="47">
        <f t="shared" si="0"/>
        <v>31.674208144796378</v>
      </c>
      <c r="J15" s="47">
        <f t="shared" si="2"/>
        <v>0</v>
      </c>
      <c r="K15" s="344"/>
    </row>
    <row r="16" spans="1:11" ht="15.75">
      <c r="A16" s="302" t="s">
        <v>236</v>
      </c>
      <c r="B16" s="376" t="s">
        <v>5</v>
      </c>
      <c r="C16" s="413">
        <f>'3 thang dau nam 2022'!C16</f>
        <v>8545.4</v>
      </c>
      <c r="D16" s="378">
        <v>3000</v>
      </c>
      <c r="E16" s="413">
        <f>'3 thang dau nam 2022'!E16</f>
        <v>8545.4</v>
      </c>
      <c r="F16" s="377">
        <v>1300</v>
      </c>
      <c r="G16" s="303"/>
      <c r="H16" s="379">
        <f t="shared" si="1"/>
        <v>43.333333333333336</v>
      </c>
      <c r="I16" s="379">
        <f t="shared" si="0"/>
        <v>15.212863060828049</v>
      </c>
      <c r="J16" s="379">
        <f t="shared" si="2"/>
        <v>0</v>
      </c>
      <c r="K16" s="380"/>
    </row>
    <row r="17" spans="1:11" ht="15.75">
      <c r="A17" s="4" t="s">
        <v>201</v>
      </c>
      <c r="B17" s="7"/>
      <c r="C17" s="41"/>
      <c r="D17" s="770"/>
      <c r="E17" s="42"/>
      <c r="F17" s="764"/>
      <c r="G17" s="66"/>
      <c r="H17" s="50"/>
      <c r="I17" s="50"/>
      <c r="J17" s="50"/>
      <c r="K17" s="345"/>
    </row>
    <row r="18" spans="1:11" ht="15.75">
      <c r="A18" s="4" t="s">
        <v>202</v>
      </c>
      <c r="B18" s="1" t="s">
        <v>8</v>
      </c>
      <c r="C18" s="41">
        <f>SUM(C23:C32)+C19</f>
        <v>2864</v>
      </c>
      <c r="D18" s="41">
        <f>SUM(D23:D32)+D19</f>
        <v>1848.3</v>
      </c>
      <c r="E18" s="41">
        <f>SUM(E23:E32)+E19</f>
        <v>2567</v>
      </c>
      <c r="F18" s="333">
        <f>SUM(F23:F32)+F19</f>
        <v>1923.1</v>
      </c>
      <c r="G18" s="333">
        <f>SUM(G23:G32)+G19</f>
        <v>0</v>
      </c>
      <c r="H18" s="50">
        <f t="shared" si="1"/>
        <v>104.0469620732565</v>
      </c>
      <c r="I18" s="50">
        <f aca="true" t="shared" si="3" ref="I18:I51">F18/E18*100</f>
        <v>74.91624464355279</v>
      </c>
      <c r="J18" s="50">
        <f t="shared" si="2"/>
        <v>0</v>
      </c>
      <c r="K18" s="345"/>
    </row>
    <row r="19" spans="1:11" ht="15.75">
      <c r="A19" s="298" t="s">
        <v>203</v>
      </c>
      <c r="B19" s="299" t="s">
        <v>8</v>
      </c>
      <c r="C19" s="300">
        <f>C20+C21</f>
        <v>594.7</v>
      </c>
      <c r="D19" s="300">
        <f>D20+D21</f>
        <v>323</v>
      </c>
      <c r="E19" s="300">
        <f>E20+E21</f>
        <v>574</v>
      </c>
      <c r="F19" s="300">
        <f>F20+F21</f>
        <v>310</v>
      </c>
      <c r="G19" s="300">
        <f>G20+G21</f>
        <v>0</v>
      </c>
      <c r="H19" s="301">
        <f t="shared" si="1"/>
        <v>95.97523219814241</v>
      </c>
      <c r="I19" s="301">
        <f t="shared" si="3"/>
        <v>54.00696864111498</v>
      </c>
      <c r="J19" s="301">
        <f t="shared" si="2"/>
        <v>0</v>
      </c>
      <c r="K19" s="343"/>
    </row>
    <row r="20" spans="1:11" ht="15.75">
      <c r="A20" s="29" t="s">
        <v>9</v>
      </c>
      <c r="B20" s="12" t="s">
        <v>8</v>
      </c>
      <c r="C20" s="82">
        <f>'3 thang dau nam 2022'!C20</f>
        <v>323</v>
      </c>
      <c r="D20" s="358">
        <v>323</v>
      </c>
      <c r="E20" s="82">
        <f>'3 thang dau nam 2022'!E20</f>
        <v>310</v>
      </c>
      <c r="F20" s="68">
        <v>310</v>
      </c>
      <c r="G20" s="88"/>
      <c r="H20" s="47">
        <f t="shared" si="1"/>
        <v>95.97523219814241</v>
      </c>
      <c r="I20" s="47">
        <f t="shared" si="3"/>
        <v>100</v>
      </c>
      <c r="J20" s="47">
        <f t="shared" si="2"/>
        <v>0</v>
      </c>
      <c r="K20" s="344"/>
    </row>
    <row r="21" spans="1:11" ht="15.75">
      <c r="A21" s="29" t="s">
        <v>10</v>
      </c>
      <c r="B21" s="12" t="s">
        <v>8</v>
      </c>
      <c r="C21" s="82">
        <f>'3 thang dau nam 2022'!C21</f>
        <v>271.7</v>
      </c>
      <c r="D21" s="358"/>
      <c r="E21" s="82">
        <f>'3 thang dau nam 2022'!E21</f>
        <v>264</v>
      </c>
      <c r="F21" s="68"/>
      <c r="G21" s="88"/>
      <c r="H21" s="47" t="e">
        <f t="shared" si="1"/>
        <v>#DIV/0!</v>
      </c>
      <c r="I21" s="47">
        <f t="shared" si="3"/>
        <v>0</v>
      </c>
      <c r="J21" s="47">
        <f t="shared" si="2"/>
        <v>0</v>
      </c>
      <c r="K21" s="20"/>
    </row>
    <row r="22" spans="1:11" ht="15.75">
      <c r="A22" s="359" t="s">
        <v>14</v>
      </c>
      <c r="B22" s="12" t="s">
        <v>15</v>
      </c>
      <c r="C22" s="82">
        <f>'3 thang dau nam 2022'!C22</f>
        <v>68.4</v>
      </c>
      <c r="D22" s="358">
        <v>68.4</v>
      </c>
      <c r="E22" s="82">
        <f>'3 thang dau nam 2022'!E22</f>
        <v>69.4</v>
      </c>
      <c r="F22" s="68">
        <v>68.4</v>
      </c>
      <c r="G22" s="360"/>
      <c r="H22" s="47">
        <f t="shared" si="1"/>
        <v>100</v>
      </c>
      <c r="I22" s="47">
        <f t="shared" si="3"/>
        <v>98.55907780979827</v>
      </c>
      <c r="J22" s="47">
        <f t="shared" si="2"/>
        <v>0</v>
      </c>
      <c r="K22" s="20"/>
    </row>
    <row r="23" spans="1:11" ht="15.75">
      <c r="A23" s="13" t="s">
        <v>204</v>
      </c>
      <c r="B23" s="12" t="s">
        <v>8</v>
      </c>
      <c r="C23" s="82">
        <f>'3 thang dau nam 2022'!C23</f>
        <v>321.3</v>
      </c>
      <c r="D23" s="358">
        <v>207</v>
      </c>
      <c r="E23" s="82">
        <f>'3 thang dau nam 2022'!E23</f>
        <v>340</v>
      </c>
      <c r="F23" s="68">
        <v>218</v>
      </c>
      <c r="G23" s="88"/>
      <c r="H23" s="47">
        <f t="shared" si="1"/>
        <v>105.31400966183575</v>
      </c>
      <c r="I23" s="47">
        <f t="shared" si="3"/>
        <v>64.11764705882354</v>
      </c>
      <c r="J23" s="47">
        <f t="shared" si="2"/>
        <v>0</v>
      </c>
      <c r="K23" s="344"/>
    </row>
    <row r="24" spans="1:11" ht="15.75">
      <c r="A24" s="13" t="s">
        <v>205</v>
      </c>
      <c r="B24" s="12" t="s">
        <v>8</v>
      </c>
      <c r="C24" s="82">
        <f>'3 thang dau nam 2022'!C24</f>
        <v>625</v>
      </c>
      <c r="D24" s="358">
        <v>423</v>
      </c>
      <c r="E24" s="82">
        <f>'3 thang dau nam 2022'!E24</f>
        <v>500</v>
      </c>
      <c r="F24" s="68">
        <v>456.5</v>
      </c>
      <c r="G24" s="88"/>
      <c r="H24" s="47">
        <f t="shared" si="1"/>
        <v>107.91962174940899</v>
      </c>
      <c r="I24" s="47">
        <f t="shared" si="3"/>
        <v>91.3</v>
      </c>
      <c r="J24" s="47">
        <f t="shared" si="2"/>
        <v>0</v>
      </c>
      <c r="K24" s="344"/>
    </row>
    <row r="25" spans="1:11" ht="15.75">
      <c r="A25" s="29" t="s">
        <v>11</v>
      </c>
      <c r="B25" s="12" t="s">
        <v>8</v>
      </c>
      <c r="C25" s="82">
        <f>'3 thang dau nam 2022'!C25</f>
        <v>600</v>
      </c>
      <c r="D25" s="358">
        <v>375</v>
      </c>
      <c r="E25" s="82">
        <f>'3 thang dau nam 2022'!E25</f>
        <v>450</v>
      </c>
      <c r="F25" s="68">
        <v>410</v>
      </c>
      <c r="G25" s="88"/>
      <c r="H25" s="47">
        <f t="shared" si="1"/>
        <v>109.33333333333333</v>
      </c>
      <c r="I25" s="47">
        <f t="shared" si="3"/>
        <v>91.11111111111111</v>
      </c>
      <c r="J25" s="47">
        <f t="shared" si="2"/>
        <v>0</v>
      </c>
      <c r="K25" s="344"/>
    </row>
    <row r="26" spans="1:11" ht="15.75">
      <c r="A26" s="13" t="s">
        <v>206</v>
      </c>
      <c r="B26" s="12" t="s">
        <v>8</v>
      </c>
      <c r="C26" s="82">
        <f>'3 thang dau nam 2022'!C26</f>
        <v>57.2</v>
      </c>
      <c r="D26" s="358">
        <v>35.1</v>
      </c>
      <c r="E26" s="82">
        <f>'3 thang dau nam 2022'!E26</f>
        <v>50</v>
      </c>
      <c r="F26" s="68">
        <v>30.5</v>
      </c>
      <c r="G26" s="88"/>
      <c r="H26" s="47">
        <f t="shared" si="1"/>
        <v>86.8945868945869</v>
      </c>
      <c r="I26" s="47">
        <f t="shared" si="3"/>
        <v>61</v>
      </c>
      <c r="J26" s="47">
        <f t="shared" si="2"/>
        <v>0</v>
      </c>
      <c r="K26" s="344"/>
    </row>
    <row r="27" spans="1:11" ht="15.75">
      <c r="A27" s="13" t="s">
        <v>207</v>
      </c>
      <c r="B27" s="12" t="s">
        <v>8</v>
      </c>
      <c r="C27" s="82">
        <f>'3 thang dau nam 2022'!C27</f>
        <v>15.7</v>
      </c>
      <c r="D27" s="358">
        <v>8.9</v>
      </c>
      <c r="E27" s="82">
        <f>'3 thang dau nam 2022'!E27</f>
        <v>14</v>
      </c>
      <c r="F27" s="68">
        <v>10.3</v>
      </c>
      <c r="G27" s="88"/>
      <c r="H27" s="47">
        <f t="shared" si="1"/>
        <v>115.73033707865167</v>
      </c>
      <c r="I27" s="47">
        <f t="shared" si="3"/>
        <v>73.57142857142858</v>
      </c>
      <c r="J27" s="47">
        <f t="shared" si="2"/>
        <v>0</v>
      </c>
      <c r="K27" s="344"/>
    </row>
    <row r="28" spans="1:11" ht="15.75">
      <c r="A28" s="13" t="s">
        <v>208</v>
      </c>
      <c r="B28" s="12" t="s">
        <v>8</v>
      </c>
      <c r="C28" s="82">
        <f>'3 thang dau nam 2022'!C28</f>
        <v>189</v>
      </c>
      <c r="D28" s="358">
        <v>129</v>
      </c>
      <c r="E28" s="82">
        <f>'3 thang dau nam 2022'!E28</f>
        <v>170</v>
      </c>
      <c r="F28" s="68">
        <v>124.2</v>
      </c>
      <c r="G28" s="88"/>
      <c r="H28" s="47">
        <f t="shared" si="1"/>
        <v>96.27906976744185</v>
      </c>
      <c r="I28" s="47">
        <f t="shared" si="3"/>
        <v>73.05882352941177</v>
      </c>
      <c r="J28" s="47">
        <f t="shared" si="2"/>
        <v>0</v>
      </c>
      <c r="K28" s="344"/>
    </row>
    <row r="29" spans="1:11" ht="15.75">
      <c r="A29" s="13" t="s">
        <v>209</v>
      </c>
      <c r="B29" s="12" t="s">
        <v>8</v>
      </c>
      <c r="C29" s="82">
        <f>'3 thang dau nam 2022'!C29</f>
        <v>287.1</v>
      </c>
      <c r="D29" s="358">
        <v>197</v>
      </c>
      <c r="E29" s="82">
        <f>'3 thang dau nam 2022'!E29</f>
        <v>296</v>
      </c>
      <c r="F29" s="89">
        <v>219.6</v>
      </c>
      <c r="G29" s="88"/>
      <c r="H29" s="47">
        <f t="shared" si="1"/>
        <v>111.4720812182741</v>
      </c>
      <c r="I29" s="47">
        <f t="shared" si="3"/>
        <v>74.1891891891892</v>
      </c>
      <c r="J29" s="47">
        <f t="shared" si="2"/>
        <v>0</v>
      </c>
      <c r="K29" s="344"/>
    </row>
    <row r="30" spans="1:11" ht="15.75">
      <c r="A30" s="13" t="s">
        <v>210</v>
      </c>
      <c r="B30" s="12" t="s">
        <v>8</v>
      </c>
      <c r="C30" s="82">
        <f>'3 thang dau nam 2022'!C30</f>
        <v>61</v>
      </c>
      <c r="D30" s="358">
        <v>37.8</v>
      </c>
      <c r="E30" s="82">
        <f>'3 thang dau nam 2022'!E30</f>
        <v>60</v>
      </c>
      <c r="F30" s="68">
        <v>38.1</v>
      </c>
      <c r="G30" s="88"/>
      <c r="H30" s="47">
        <f t="shared" si="1"/>
        <v>100.79365079365081</v>
      </c>
      <c r="I30" s="47">
        <f t="shared" si="3"/>
        <v>63.5</v>
      </c>
      <c r="J30" s="47">
        <f t="shared" si="2"/>
        <v>0</v>
      </c>
      <c r="K30" s="344"/>
    </row>
    <row r="31" spans="1:11" ht="15.75">
      <c r="A31" s="13" t="s">
        <v>211</v>
      </c>
      <c r="B31" s="12" t="s">
        <v>8</v>
      </c>
      <c r="C31" s="82">
        <f>'3 thang dau nam 2022'!C31</f>
        <v>25</v>
      </c>
      <c r="D31" s="358">
        <v>25</v>
      </c>
      <c r="E31" s="82">
        <f>'3 thang dau nam 2022'!E31</f>
        <v>25</v>
      </c>
      <c r="F31" s="68">
        <v>17.9</v>
      </c>
      <c r="G31" s="88"/>
      <c r="H31" s="47">
        <f t="shared" si="1"/>
        <v>71.6</v>
      </c>
      <c r="I31" s="47">
        <f t="shared" si="3"/>
        <v>71.6</v>
      </c>
      <c r="J31" s="47">
        <f t="shared" si="2"/>
        <v>0</v>
      </c>
      <c r="K31" s="344"/>
    </row>
    <row r="32" spans="1:11" ht="15.75">
      <c r="A32" s="302" t="s">
        <v>212</v>
      </c>
      <c r="B32" s="376" t="s">
        <v>8</v>
      </c>
      <c r="C32" s="413">
        <f>'3 thang dau nam 2022'!C32</f>
        <v>88</v>
      </c>
      <c r="D32" s="378">
        <v>87.5</v>
      </c>
      <c r="E32" s="413">
        <f>'3 thang dau nam 2022'!E32</f>
        <v>88</v>
      </c>
      <c r="F32" s="303">
        <v>88</v>
      </c>
      <c r="G32" s="304"/>
      <c r="H32" s="379">
        <f t="shared" si="1"/>
        <v>100.57142857142858</v>
      </c>
      <c r="I32" s="379">
        <f t="shared" si="3"/>
        <v>100</v>
      </c>
      <c r="J32" s="379">
        <f t="shared" si="2"/>
        <v>0</v>
      </c>
      <c r="K32" s="381"/>
    </row>
    <row r="33" spans="1:11" ht="15.75">
      <c r="A33" s="4" t="s">
        <v>218</v>
      </c>
      <c r="B33" s="1" t="s">
        <v>8</v>
      </c>
      <c r="C33" s="41">
        <f>C34+C37+C40+C43+C46</f>
        <v>2490.66</v>
      </c>
      <c r="D33" s="333">
        <f>D34+D37+D40+D43+D46</f>
        <v>1818.16</v>
      </c>
      <c r="E33" s="41">
        <f>E34+E37+E40+E43+E46</f>
        <v>1818.16</v>
      </c>
      <c r="F33" s="333">
        <f>F34+F37+F40+F43+F46</f>
        <v>0</v>
      </c>
      <c r="G33" s="333">
        <f>G34+G37+G40+G43+G46</f>
        <v>0</v>
      </c>
      <c r="H33" s="50">
        <f t="shared" si="1"/>
        <v>0</v>
      </c>
      <c r="I33" s="50">
        <f t="shared" si="3"/>
        <v>0</v>
      </c>
      <c r="J33" s="50">
        <f t="shared" si="2"/>
        <v>0</v>
      </c>
      <c r="K33" s="345"/>
    </row>
    <row r="34" spans="1:11" ht="15.75">
      <c r="A34" s="298" t="s">
        <v>213</v>
      </c>
      <c r="B34" s="299" t="s">
        <v>8</v>
      </c>
      <c r="C34" s="382">
        <f>C35+C36</f>
        <v>1818.16</v>
      </c>
      <c r="D34" s="382">
        <f>D35+D36</f>
        <v>1818.16</v>
      </c>
      <c r="E34" s="382">
        <f>E35+E36</f>
        <v>1818.16</v>
      </c>
      <c r="F34" s="382">
        <f>F35+F36</f>
        <v>0</v>
      </c>
      <c r="G34" s="382">
        <f>G35+G36</f>
        <v>0</v>
      </c>
      <c r="H34" s="301">
        <f t="shared" si="1"/>
        <v>0</v>
      </c>
      <c r="I34" s="301">
        <f t="shared" si="3"/>
        <v>0</v>
      </c>
      <c r="J34" s="301">
        <f t="shared" si="2"/>
        <v>0</v>
      </c>
      <c r="K34" s="343"/>
    </row>
    <row r="35" spans="1:11" ht="15.75">
      <c r="A35" s="29" t="s">
        <v>215</v>
      </c>
      <c r="B35" s="12" t="s">
        <v>8</v>
      </c>
      <c r="C35" s="82">
        <f>'3 thang dau nam 2022'!C35</f>
        <v>0</v>
      </c>
      <c r="D35" s="358"/>
      <c r="E35" s="82">
        <f>'3 thang dau nam 2022'!E35</f>
        <v>0</v>
      </c>
      <c r="F35" s="68"/>
      <c r="G35" s="88"/>
      <c r="H35" s="47" t="e">
        <f t="shared" si="1"/>
        <v>#DIV/0!</v>
      </c>
      <c r="I35" s="47" t="e">
        <f t="shared" si="3"/>
        <v>#DIV/0!</v>
      </c>
      <c r="J35" s="47" t="e">
        <f t="shared" si="2"/>
        <v>#DIV/0!</v>
      </c>
      <c r="K35" s="344"/>
    </row>
    <row r="36" spans="1:11" ht="15.75">
      <c r="A36" s="13" t="s">
        <v>214</v>
      </c>
      <c r="B36" s="12" t="s">
        <v>8</v>
      </c>
      <c r="C36" s="82">
        <f>'3 thang dau nam 2022'!C36</f>
        <v>1818.16</v>
      </c>
      <c r="D36" s="358">
        <v>1818.16</v>
      </c>
      <c r="E36" s="82">
        <f>'3 thang dau nam 2022'!E36</f>
        <v>1818.16</v>
      </c>
      <c r="F36" s="68"/>
      <c r="G36" s="88"/>
      <c r="H36" s="47">
        <f t="shared" si="1"/>
        <v>0</v>
      </c>
      <c r="I36" s="47">
        <f t="shared" si="3"/>
        <v>0</v>
      </c>
      <c r="J36" s="47">
        <f t="shared" si="2"/>
        <v>0</v>
      </c>
      <c r="K36" s="344"/>
    </row>
    <row r="37" spans="1:11" ht="15.75">
      <c r="A37" s="13" t="s">
        <v>216</v>
      </c>
      <c r="B37" s="12" t="s">
        <v>8</v>
      </c>
      <c r="C37" s="87">
        <f>C38+C39</f>
        <v>258.3</v>
      </c>
      <c r="D37" s="87">
        <f>D38+D39</f>
        <v>0</v>
      </c>
      <c r="E37" s="87">
        <f>E38+E39</f>
        <v>0</v>
      </c>
      <c r="F37" s="87">
        <f>F38+F39</f>
        <v>0</v>
      </c>
      <c r="G37" s="87">
        <f>G38+G39</f>
        <v>0</v>
      </c>
      <c r="H37" s="47" t="e">
        <f t="shared" si="1"/>
        <v>#DIV/0!</v>
      </c>
      <c r="I37" s="47" t="e">
        <f t="shared" si="3"/>
        <v>#DIV/0!</v>
      </c>
      <c r="J37" s="47">
        <f t="shared" si="2"/>
        <v>0</v>
      </c>
      <c r="K37" s="344"/>
    </row>
    <row r="38" spans="1:11" ht="15.75">
      <c r="A38" s="29" t="s">
        <v>215</v>
      </c>
      <c r="B38" s="12" t="s">
        <v>8</v>
      </c>
      <c r="C38" s="82">
        <f>'3 thang dau nam 2022'!C38</f>
        <v>156.4</v>
      </c>
      <c r="D38" s="358"/>
      <c r="E38" s="82">
        <f>'3 thang dau nam 2022'!E38</f>
        <v>0</v>
      </c>
      <c r="F38" s="68"/>
      <c r="G38" s="88"/>
      <c r="H38" s="47" t="e">
        <f t="shared" si="1"/>
        <v>#DIV/0!</v>
      </c>
      <c r="I38" s="47" t="e">
        <f t="shared" si="3"/>
        <v>#DIV/0!</v>
      </c>
      <c r="J38" s="47">
        <f t="shared" si="2"/>
        <v>0</v>
      </c>
      <c r="K38" s="344"/>
    </row>
    <row r="39" spans="1:11" ht="15.75">
      <c r="A39" s="13" t="s">
        <v>214</v>
      </c>
      <c r="B39" s="12" t="s">
        <v>8</v>
      </c>
      <c r="C39" s="82">
        <f>'3 thang dau nam 2022'!C39</f>
        <v>101.9</v>
      </c>
      <c r="D39" s="358"/>
      <c r="E39" s="82">
        <f>'3 thang dau nam 2022'!E39</f>
        <v>0</v>
      </c>
      <c r="F39" s="68"/>
      <c r="G39" s="88"/>
      <c r="H39" s="47" t="e">
        <f t="shared" si="1"/>
        <v>#DIV/0!</v>
      </c>
      <c r="I39" s="47" t="e">
        <f t="shared" si="3"/>
        <v>#DIV/0!</v>
      </c>
      <c r="J39" s="47">
        <f t="shared" si="2"/>
        <v>0</v>
      </c>
      <c r="K39" s="344"/>
    </row>
    <row r="40" spans="1:11" ht="15.75">
      <c r="A40" s="13" t="s">
        <v>217</v>
      </c>
      <c r="B40" s="12" t="s">
        <v>8</v>
      </c>
      <c r="C40" s="87">
        <f>C41+C42</f>
        <v>149.5</v>
      </c>
      <c r="D40" s="87">
        <f>D41+D42</f>
        <v>0</v>
      </c>
      <c r="E40" s="87">
        <f>E41+E42</f>
        <v>0</v>
      </c>
      <c r="F40" s="87">
        <f>F41+F42</f>
        <v>0</v>
      </c>
      <c r="G40" s="87">
        <f>G41+G42</f>
        <v>0</v>
      </c>
      <c r="H40" s="47" t="e">
        <f t="shared" si="1"/>
        <v>#DIV/0!</v>
      </c>
      <c r="I40" s="47" t="e">
        <f t="shared" si="3"/>
        <v>#DIV/0!</v>
      </c>
      <c r="J40" s="47">
        <f t="shared" si="2"/>
        <v>0</v>
      </c>
      <c r="K40" s="344"/>
    </row>
    <row r="41" spans="1:11" ht="15.75">
      <c r="A41" s="29" t="s">
        <v>215</v>
      </c>
      <c r="B41" s="12" t="s">
        <v>8</v>
      </c>
      <c r="C41" s="82">
        <f>'3 thang dau nam 2022'!C41</f>
        <v>54.4</v>
      </c>
      <c r="D41" s="358"/>
      <c r="E41" s="82">
        <f>'3 thang dau nam 2022'!E41</f>
        <v>0</v>
      </c>
      <c r="F41" s="68"/>
      <c r="G41" s="88"/>
      <c r="H41" s="47" t="e">
        <f t="shared" si="1"/>
        <v>#DIV/0!</v>
      </c>
      <c r="I41" s="47" t="e">
        <f t="shared" si="3"/>
        <v>#DIV/0!</v>
      </c>
      <c r="J41" s="47">
        <f t="shared" si="2"/>
        <v>0</v>
      </c>
      <c r="K41" s="344"/>
    </row>
    <row r="42" spans="1:11" ht="15.75">
      <c r="A42" s="13" t="s">
        <v>214</v>
      </c>
      <c r="B42" s="12" t="s">
        <v>8</v>
      </c>
      <c r="C42" s="82">
        <f>'3 thang dau nam 2022'!C42</f>
        <v>95.1</v>
      </c>
      <c r="D42" s="358"/>
      <c r="E42" s="82">
        <f>'3 thang dau nam 2022'!E42</f>
        <v>0</v>
      </c>
      <c r="F42" s="68"/>
      <c r="G42" s="88"/>
      <c r="H42" s="47" t="e">
        <f t="shared" si="1"/>
        <v>#DIV/0!</v>
      </c>
      <c r="I42" s="47" t="e">
        <f t="shared" si="3"/>
        <v>#DIV/0!</v>
      </c>
      <c r="J42" s="47">
        <f t="shared" si="2"/>
        <v>0</v>
      </c>
      <c r="K42" s="344"/>
    </row>
    <row r="43" spans="1:11" ht="15.75">
      <c r="A43" s="13" t="s">
        <v>219</v>
      </c>
      <c r="B43" s="12" t="s">
        <v>8</v>
      </c>
      <c r="C43" s="87">
        <f>C44+C45</f>
        <v>79.5</v>
      </c>
      <c r="D43" s="87">
        <f>D44+D45</f>
        <v>0</v>
      </c>
      <c r="E43" s="87">
        <f>E44+E45</f>
        <v>0</v>
      </c>
      <c r="F43" s="87">
        <f>F44+F45</f>
        <v>0</v>
      </c>
      <c r="G43" s="87">
        <f>G44+G45</f>
        <v>0</v>
      </c>
      <c r="H43" s="47" t="e">
        <f t="shared" si="1"/>
        <v>#DIV/0!</v>
      </c>
      <c r="I43" s="47" t="e">
        <f t="shared" si="3"/>
        <v>#DIV/0!</v>
      </c>
      <c r="J43" s="47">
        <f t="shared" si="2"/>
        <v>0</v>
      </c>
      <c r="K43" s="344"/>
    </row>
    <row r="44" spans="1:11" ht="15.75">
      <c r="A44" s="29" t="s">
        <v>215</v>
      </c>
      <c r="B44" s="12" t="s">
        <v>8</v>
      </c>
      <c r="C44" s="82">
        <f>'3 thang dau nam 2022'!C44</f>
        <v>23</v>
      </c>
      <c r="D44" s="358"/>
      <c r="E44" s="82">
        <f>'3 thang dau nam 2022'!E44</f>
        <v>0</v>
      </c>
      <c r="F44" s="68"/>
      <c r="G44" s="88"/>
      <c r="H44" s="47" t="e">
        <f t="shared" si="1"/>
        <v>#DIV/0!</v>
      </c>
      <c r="I44" s="47" t="e">
        <f t="shared" si="3"/>
        <v>#DIV/0!</v>
      </c>
      <c r="J44" s="47">
        <f t="shared" si="2"/>
        <v>0</v>
      </c>
      <c r="K44" s="344"/>
    </row>
    <row r="45" spans="1:11" ht="15.75">
      <c r="A45" s="13" t="s">
        <v>214</v>
      </c>
      <c r="B45" s="12" t="s">
        <v>8</v>
      </c>
      <c r="C45" s="82">
        <f>'3 thang dau nam 2022'!C45</f>
        <v>56.5</v>
      </c>
      <c r="D45" s="358"/>
      <c r="E45" s="82">
        <f>'3 thang dau nam 2022'!E45</f>
        <v>0</v>
      </c>
      <c r="F45" s="68"/>
      <c r="G45" s="88"/>
      <c r="H45" s="47" t="e">
        <f t="shared" si="1"/>
        <v>#DIV/0!</v>
      </c>
      <c r="I45" s="47" t="e">
        <f t="shared" si="3"/>
        <v>#DIV/0!</v>
      </c>
      <c r="J45" s="47">
        <f t="shared" si="2"/>
        <v>0</v>
      </c>
      <c r="K45" s="344"/>
    </row>
    <row r="46" spans="1:11" ht="15.75">
      <c r="A46" s="13" t="s">
        <v>237</v>
      </c>
      <c r="B46" s="12" t="s">
        <v>8</v>
      </c>
      <c r="C46" s="87">
        <f>C47+C48</f>
        <v>185.2</v>
      </c>
      <c r="D46" s="87">
        <f>D47+D48</f>
        <v>0</v>
      </c>
      <c r="E46" s="87">
        <f>E47+E48</f>
        <v>0</v>
      </c>
      <c r="F46" s="87">
        <f>F47+F48</f>
        <v>0</v>
      </c>
      <c r="G46" s="87">
        <f>G47+G48</f>
        <v>0</v>
      </c>
      <c r="H46" s="47" t="e">
        <f t="shared" si="1"/>
        <v>#DIV/0!</v>
      </c>
      <c r="I46" s="47" t="e">
        <f t="shared" si="3"/>
        <v>#DIV/0!</v>
      </c>
      <c r="J46" s="47">
        <f t="shared" si="2"/>
        <v>0</v>
      </c>
      <c r="K46" s="344"/>
    </row>
    <row r="47" spans="1:11" ht="15.75">
      <c r="A47" s="29" t="s">
        <v>215</v>
      </c>
      <c r="B47" s="12" t="s">
        <v>8</v>
      </c>
      <c r="C47" s="82">
        <f>'3 thang dau nam 2022'!C47</f>
        <v>38.5</v>
      </c>
      <c r="D47" s="358"/>
      <c r="E47" s="82">
        <f>'3 thang dau nam 2022'!E47</f>
        <v>0</v>
      </c>
      <c r="F47" s="68"/>
      <c r="G47" s="88"/>
      <c r="H47" s="47" t="e">
        <f>F47/D47*100</f>
        <v>#DIV/0!</v>
      </c>
      <c r="I47" s="47" t="e">
        <f t="shared" si="3"/>
        <v>#DIV/0!</v>
      </c>
      <c r="J47" s="47">
        <f t="shared" si="2"/>
        <v>0</v>
      </c>
      <c r="K47" s="344"/>
    </row>
    <row r="48" spans="1:11" ht="15.75">
      <c r="A48" s="13" t="s">
        <v>214</v>
      </c>
      <c r="B48" s="12" t="s">
        <v>8</v>
      </c>
      <c r="C48" s="82">
        <f>'3 thang dau nam 2022'!C48</f>
        <v>146.7</v>
      </c>
      <c r="D48" s="358"/>
      <c r="E48" s="82">
        <f>'3 thang dau nam 2022'!E48</f>
        <v>0</v>
      </c>
      <c r="F48" s="68"/>
      <c r="G48" s="88"/>
      <c r="H48" s="47" t="e">
        <f>F48/D48*100</f>
        <v>#DIV/0!</v>
      </c>
      <c r="I48" s="47" t="e">
        <f t="shared" si="3"/>
        <v>#DIV/0!</v>
      </c>
      <c r="J48" s="47">
        <f t="shared" si="2"/>
        <v>0</v>
      </c>
      <c r="K48" s="344"/>
    </row>
    <row r="49" spans="1:11" ht="15.75">
      <c r="A49" s="13" t="s">
        <v>238</v>
      </c>
      <c r="B49" s="12" t="s">
        <v>8</v>
      </c>
      <c r="C49" s="87">
        <f>C50+C51</f>
        <v>0</v>
      </c>
      <c r="D49" s="87">
        <f>D50+D51</f>
        <v>0</v>
      </c>
      <c r="E49" s="87">
        <f>E50+E51</f>
        <v>0</v>
      </c>
      <c r="F49" s="87">
        <f>F50+F51</f>
        <v>0</v>
      </c>
      <c r="G49" s="87">
        <f>G50+G51</f>
        <v>0</v>
      </c>
      <c r="H49" s="47" t="e">
        <f>F49/D49*100</f>
        <v>#DIV/0!</v>
      </c>
      <c r="I49" s="47" t="e">
        <f t="shared" si="3"/>
        <v>#DIV/0!</v>
      </c>
      <c r="J49" s="47" t="e">
        <f t="shared" si="2"/>
        <v>#DIV/0!</v>
      </c>
      <c r="K49" s="344"/>
    </row>
    <row r="50" spans="1:11" ht="15.75">
      <c r="A50" s="29" t="s">
        <v>215</v>
      </c>
      <c r="B50" s="12" t="s">
        <v>8</v>
      </c>
      <c r="C50" s="82">
        <f>'3 thang dau nam 2022'!C50</f>
        <v>0</v>
      </c>
      <c r="D50" s="358"/>
      <c r="E50" s="82">
        <f>'3 thang dau nam 2022'!E50</f>
        <v>0</v>
      </c>
      <c r="F50" s="68"/>
      <c r="G50" s="88"/>
      <c r="H50" s="47" t="e">
        <f t="shared" si="1"/>
        <v>#DIV/0!</v>
      </c>
      <c r="I50" s="47" t="e">
        <f t="shared" si="3"/>
        <v>#DIV/0!</v>
      </c>
      <c r="J50" s="47" t="e">
        <f t="shared" si="2"/>
        <v>#DIV/0!</v>
      </c>
      <c r="K50" s="344"/>
    </row>
    <row r="51" spans="1:11" ht="15.75">
      <c r="A51" s="302" t="s">
        <v>214</v>
      </c>
      <c r="B51" s="376" t="s">
        <v>8</v>
      </c>
      <c r="C51" s="413">
        <f>'3 thang dau nam 2022'!C51</f>
        <v>0</v>
      </c>
      <c r="D51" s="378"/>
      <c r="E51" s="413">
        <f>'3 thang dau nam 2022'!E51</f>
        <v>0</v>
      </c>
      <c r="F51" s="303"/>
      <c r="G51" s="304"/>
      <c r="H51" s="379" t="e">
        <f t="shared" si="1"/>
        <v>#DIV/0!</v>
      </c>
      <c r="I51" s="379" t="e">
        <f t="shared" si="3"/>
        <v>#DIV/0!</v>
      </c>
      <c r="J51" s="379" t="e">
        <f t="shared" si="2"/>
        <v>#DIV/0!</v>
      </c>
      <c r="K51" s="381"/>
    </row>
    <row r="52" spans="1:11" ht="15.75">
      <c r="A52" s="4" t="s">
        <v>220</v>
      </c>
      <c r="B52" s="1"/>
      <c r="C52" s="765"/>
      <c r="D52" s="770"/>
      <c r="E52" s="766"/>
      <c r="F52" s="336"/>
      <c r="G52" s="396"/>
      <c r="H52" s="50"/>
      <c r="I52" s="50"/>
      <c r="J52" s="50"/>
      <c r="K52" s="345"/>
    </row>
    <row r="53" spans="1:11" ht="15.75">
      <c r="A53" s="383" t="s">
        <v>16</v>
      </c>
      <c r="B53" s="299" t="s">
        <v>17</v>
      </c>
      <c r="C53" s="356">
        <f>'3 thang dau nam 2022'!C53</f>
        <v>59.2</v>
      </c>
      <c r="D53" s="385"/>
      <c r="E53" s="356">
        <f>'3 thang dau nam 2022'!E53</f>
        <v>59</v>
      </c>
      <c r="F53" s="357"/>
      <c r="G53" s="384"/>
      <c r="H53" s="301" t="e">
        <f t="shared" si="1"/>
        <v>#DIV/0!</v>
      </c>
      <c r="I53" s="301">
        <f>F53/E53*100</f>
        <v>0</v>
      </c>
      <c r="J53" s="301">
        <f t="shared" si="2"/>
        <v>0</v>
      </c>
      <c r="K53" s="343"/>
    </row>
    <row r="54" spans="1:11" ht="15.75">
      <c r="A54" s="23" t="s">
        <v>18</v>
      </c>
      <c r="B54" s="12" t="s">
        <v>17</v>
      </c>
      <c r="C54" s="82">
        <f>'3 thang dau nam 2022'!C54</f>
        <v>49.8</v>
      </c>
      <c r="D54" s="358"/>
      <c r="E54" s="82">
        <f>'3 thang dau nam 2022'!E54</f>
        <v>52</v>
      </c>
      <c r="F54" s="68"/>
      <c r="G54" s="88"/>
      <c r="H54" s="47" t="e">
        <f t="shared" si="1"/>
        <v>#DIV/0!</v>
      </c>
      <c r="I54" s="47">
        <f>F54/E54*100</f>
        <v>0</v>
      </c>
      <c r="J54" s="47">
        <f t="shared" si="2"/>
        <v>0</v>
      </c>
      <c r="K54" s="344"/>
    </row>
    <row r="55" spans="1:11" ht="15.75">
      <c r="A55" s="386" t="s">
        <v>440</v>
      </c>
      <c r="B55" s="376" t="s">
        <v>17</v>
      </c>
      <c r="C55" s="413">
        <f>'3 thang dau nam 2022'!C55</f>
        <v>56.4</v>
      </c>
      <c r="D55" s="378"/>
      <c r="E55" s="413">
        <f>'3 thang dau nam 2022'!E55</f>
        <v>55</v>
      </c>
      <c r="F55" s="303"/>
      <c r="G55" s="394"/>
      <c r="H55" s="379" t="e">
        <f t="shared" si="1"/>
        <v>#DIV/0!</v>
      </c>
      <c r="I55" s="379">
        <f>F55/E55*100</f>
        <v>0</v>
      </c>
      <c r="J55" s="379">
        <f t="shared" si="2"/>
        <v>0</v>
      </c>
      <c r="K55" s="381"/>
    </row>
    <row r="56" spans="1:11" ht="15.75">
      <c r="A56" s="4" t="s">
        <v>221</v>
      </c>
      <c r="B56" s="1"/>
      <c r="C56" s="41"/>
      <c r="D56" s="770"/>
      <c r="E56" s="42"/>
      <c r="F56" s="336"/>
      <c r="G56" s="66"/>
      <c r="H56" s="50"/>
      <c r="I56" s="50"/>
      <c r="J56" s="50"/>
      <c r="K56" s="345"/>
    </row>
    <row r="57" spans="1:11" ht="15.75">
      <c r="A57" s="298" t="s">
        <v>222</v>
      </c>
      <c r="B57" s="299" t="s">
        <v>19</v>
      </c>
      <c r="C57" s="414">
        <f>C58+C59</f>
        <v>2050</v>
      </c>
      <c r="D57" s="382">
        <f>D58+D59</f>
        <v>1750</v>
      </c>
      <c r="E57" s="415">
        <f>E58+E59</f>
        <v>2050</v>
      </c>
      <c r="F57" s="382">
        <f>F58+F59</f>
        <v>1900</v>
      </c>
      <c r="G57" s="416">
        <f>G58+G59</f>
        <v>0</v>
      </c>
      <c r="H57" s="301">
        <f t="shared" si="1"/>
        <v>108.57142857142857</v>
      </c>
      <c r="I57" s="301">
        <f aca="true" t="shared" si="4" ref="I57:I75">F57/E57*100</f>
        <v>92.6829268292683</v>
      </c>
      <c r="J57" s="301">
        <f t="shared" si="2"/>
        <v>0</v>
      </c>
      <c r="K57" s="389"/>
    </row>
    <row r="58" spans="1:11" ht="15.75">
      <c r="A58" s="26" t="s">
        <v>52</v>
      </c>
      <c r="B58" s="12" t="s">
        <v>19</v>
      </c>
      <c r="C58" s="82">
        <f>'3 thang dau nam 2022'!C58</f>
        <v>2050</v>
      </c>
      <c r="D58" s="399">
        <v>1750</v>
      </c>
      <c r="E58" s="82">
        <f>'3 thang dau nam 2022'!E58</f>
        <v>2050</v>
      </c>
      <c r="F58" s="68">
        <v>1900</v>
      </c>
      <c r="G58" s="400"/>
      <c r="H58" s="47">
        <f t="shared" si="1"/>
        <v>108.57142857142857</v>
      </c>
      <c r="I58" s="47">
        <f t="shared" si="4"/>
        <v>92.6829268292683</v>
      </c>
      <c r="J58" s="47">
        <f t="shared" si="2"/>
        <v>0</v>
      </c>
      <c r="K58" s="362"/>
    </row>
    <row r="59" spans="1:11" ht="15.75">
      <c r="A59" s="26" t="s">
        <v>56</v>
      </c>
      <c r="B59" s="12" t="s">
        <v>19</v>
      </c>
      <c r="C59" s="82">
        <f>'3 thang dau nam 2022'!C59</f>
        <v>0</v>
      </c>
      <c r="D59" s="399"/>
      <c r="E59" s="82">
        <f>'3 thang dau nam 2022'!E59</f>
        <v>0</v>
      </c>
      <c r="F59" s="68"/>
      <c r="G59" s="400"/>
      <c r="H59" s="47" t="e">
        <f t="shared" si="1"/>
        <v>#DIV/0!</v>
      </c>
      <c r="I59" s="47" t="e">
        <f t="shared" si="4"/>
        <v>#DIV/0!</v>
      </c>
      <c r="J59" s="47" t="e">
        <f t="shared" si="2"/>
        <v>#DIV/0!</v>
      </c>
      <c r="K59" s="362"/>
    </row>
    <row r="60" spans="1:11" ht="15.75">
      <c r="A60" s="13" t="s">
        <v>223</v>
      </c>
      <c r="B60" s="12" t="s">
        <v>19</v>
      </c>
      <c r="C60" s="43">
        <f>C61+C62</f>
        <v>3250</v>
      </c>
      <c r="D60" s="87">
        <f>D61+D62</f>
        <v>2700</v>
      </c>
      <c r="E60" s="397">
        <f>E61+E62</f>
        <v>3300</v>
      </c>
      <c r="F60" s="82">
        <f>F61+F62</f>
        <v>2953</v>
      </c>
      <c r="G60" s="401">
        <f>G61+G62</f>
        <v>0</v>
      </c>
      <c r="H60" s="47">
        <f t="shared" si="1"/>
        <v>109.37037037037037</v>
      </c>
      <c r="I60" s="47">
        <f t="shared" si="4"/>
        <v>89.48484848484848</v>
      </c>
      <c r="J60" s="47">
        <f t="shared" si="2"/>
        <v>0</v>
      </c>
      <c r="K60" s="362"/>
    </row>
    <row r="61" spans="1:11" ht="15.75">
      <c r="A61" s="26" t="s">
        <v>52</v>
      </c>
      <c r="B61" s="12" t="s">
        <v>19</v>
      </c>
      <c r="C61" s="82">
        <f>'3 thang dau nam 2022'!C61</f>
        <v>2450</v>
      </c>
      <c r="D61" s="399">
        <v>2249</v>
      </c>
      <c r="E61" s="82">
        <f>'3 thang dau nam 2022'!E61</f>
        <v>2500</v>
      </c>
      <c r="F61" s="83">
        <v>2650</v>
      </c>
      <c r="G61" s="402"/>
      <c r="H61" s="47">
        <f t="shared" si="1"/>
        <v>117.83014673188083</v>
      </c>
      <c r="I61" s="47">
        <f t="shared" si="4"/>
        <v>106</v>
      </c>
      <c r="J61" s="47">
        <f t="shared" si="2"/>
        <v>0</v>
      </c>
      <c r="K61" s="362"/>
    </row>
    <row r="62" spans="1:11" ht="15.75">
      <c r="A62" s="26" t="s">
        <v>56</v>
      </c>
      <c r="B62" s="12" t="s">
        <v>19</v>
      </c>
      <c r="C62" s="82">
        <f>'3 thang dau nam 2022'!C62</f>
        <v>800</v>
      </c>
      <c r="D62" s="399">
        <v>451</v>
      </c>
      <c r="E62" s="82">
        <f>'3 thang dau nam 2022'!E62</f>
        <v>800</v>
      </c>
      <c r="F62" s="83">
        <v>303</v>
      </c>
      <c r="G62" s="402"/>
      <c r="H62" s="47">
        <f t="shared" si="1"/>
        <v>67.1840354767184</v>
      </c>
      <c r="I62" s="47">
        <f t="shared" si="4"/>
        <v>37.875</v>
      </c>
      <c r="J62" s="47">
        <f t="shared" si="2"/>
        <v>0</v>
      </c>
      <c r="K62" s="362"/>
    </row>
    <row r="63" spans="1:11" ht="15.75">
      <c r="A63" s="305" t="s">
        <v>20</v>
      </c>
      <c r="B63" s="12" t="s">
        <v>19</v>
      </c>
      <c r="C63" s="82">
        <f>'3 thang dau nam 2022'!C63</f>
        <v>2390</v>
      </c>
      <c r="D63" s="399">
        <v>2100</v>
      </c>
      <c r="E63" s="82">
        <f>'3 thang dau nam 2022'!E63</f>
        <v>2400</v>
      </c>
      <c r="F63" s="68">
        <v>2300</v>
      </c>
      <c r="G63" s="400"/>
      <c r="H63" s="47">
        <f t="shared" si="1"/>
        <v>109.52380952380953</v>
      </c>
      <c r="I63" s="47">
        <f t="shared" si="4"/>
        <v>95.83333333333334</v>
      </c>
      <c r="J63" s="47">
        <f t="shared" si="2"/>
        <v>0</v>
      </c>
      <c r="K63" s="365"/>
    </row>
    <row r="64" spans="1:11" ht="15.75">
      <c r="A64" s="13" t="s">
        <v>224</v>
      </c>
      <c r="B64" s="12" t="s">
        <v>21</v>
      </c>
      <c r="C64" s="43">
        <f>C65+C66</f>
        <v>23500</v>
      </c>
      <c r="D64" s="87">
        <f>D65+D66</f>
        <v>11500</v>
      </c>
      <c r="E64" s="397">
        <f>E65+E66</f>
        <v>24500</v>
      </c>
      <c r="F64" s="87">
        <f>F65+F66</f>
        <v>12600</v>
      </c>
      <c r="G64" s="398">
        <f>G65+G66</f>
        <v>0</v>
      </c>
      <c r="H64" s="47">
        <f t="shared" si="1"/>
        <v>109.56521739130434</v>
      </c>
      <c r="I64" s="47">
        <f t="shared" si="4"/>
        <v>51.42857142857142</v>
      </c>
      <c r="J64" s="47">
        <f t="shared" si="2"/>
        <v>0</v>
      </c>
      <c r="K64" s="362"/>
    </row>
    <row r="65" spans="1:11" ht="15.75">
      <c r="A65" s="26" t="s">
        <v>52</v>
      </c>
      <c r="B65" s="12" t="s">
        <v>19</v>
      </c>
      <c r="C65" s="82">
        <f>'3 thang dau nam 2022'!C65</f>
        <v>9000</v>
      </c>
      <c r="D65" s="399">
        <v>7300</v>
      </c>
      <c r="E65" s="82">
        <f>'3 thang dau nam 2022'!E65</f>
        <v>9000</v>
      </c>
      <c r="F65" s="68">
        <v>7400</v>
      </c>
      <c r="G65" s="400"/>
      <c r="H65" s="47">
        <f t="shared" si="1"/>
        <v>101.36986301369863</v>
      </c>
      <c r="I65" s="47">
        <f t="shared" si="4"/>
        <v>82.22222222222221</v>
      </c>
      <c r="J65" s="47">
        <f t="shared" si="2"/>
        <v>0</v>
      </c>
      <c r="K65" s="362"/>
    </row>
    <row r="66" spans="1:11" ht="15.75">
      <c r="A66" s="26" t="s">
        <v>56</v>
      </c>
      <c r="B66" s="12" t="s">
        <v>19</v>
      </c>
      <c r="C66" s="82">
        <f>'3 thang dau nam 2022'!C66</f>
        <v>14500</v>
      </c>
      <c r="D66" s="399">
        <v>4200</v>
      </c>
      <c r="E66" s="82">
        <f>'3 thang dau nam 2022'!E66</f>
        <v>15500</v>
      </c>
      <c r="F66" s="68">
        <v>5200</v>
      </c>
      <c r="G66" s="400"/>
      <c r="H66" s="47">
        <f t="shared" si="1"/>
        <v>123.80952380952381</v>
      </c>
      <c r="I66" s="47">
        <f t="shared" si="4"/>
        <v>33.5483870967742</v>
      </c>
      <c r="J66" s="47">
        <f t="shared" si="2"/>
        <v>0</v>
      </c>
      <c r="K66" s="362"/>
    </row>
    <row r="67" spans="1:13" ht="15.75">
      <c r="A67" s="306" t="s">
        <v>53</v>
      </c>
      <c r="B67" s="12" t="s">
        <v>19</v>
      </c>
      <c r="C67" s="82">
        <f>'3 thang dau nam 2022'!C67</f>
        <v>1200</v>
      </c>
      <c r="D67" s="399">
        <v>980</v>
      </c>
      <c r="E67" s="82">
        <f>'3 thang dau nam 2022'!E67</f>
        <v>1200</v>
      </c>
      <c r="F67" s="68">
        <v>1100</v>
      </c>
      <c r="G67" s="400"/>
      <c r="H67" s="47">
        <f t="shared" si="1"/>
        <v>112.24489795918366</v>
      </c>
      <c r="I67" s="47">
        <f t="shared" si="4"/>
        <v>91.66666666666666</v>
      </c>
      <c r="J67" s="47">
        <f t="shared" si="2"/>
        <v>0</v>
      </c>
      <c r="K67" s="344"/>
      <c r="M67" s="812"/>
    </row>
    <row r="68" spans="1:11" ht="15.75">
      <c r="A68" s="13" t="s">
        <v>225</v>
      </c>
      <c r="B68" s="12" t="s">
        <v>21</v>
      </c>
      <c r="C68" s="82">
        <f>C69+C70</f>
        <v>330000</v>
      </c>
      <c r="D68" s="82">
        <f>D69+D70</f>
        <v>190000</v>
      </c>
      <c r="E68" s="82">
        <f>E69+E70</f>
        <v>340000</v>
      </c>
      <c r="F68" s="82">
        <f>F69+F70</f>
        <v>197000</v>
      </c>
      <c r="G68" s="82">
        <f>G69+G70</f>
        <v>0</v>
      </c>
      <c r="H68" s="47">
        <f t="shared" si="1"/>
        <v>103.68421052631578</v>
      </c>
      <c r="I68" s="47">
        <f t="shared" si="4"/>
        <v>57.94117647058824</v>
      </c>
      <c r="J68" s="47">
        <f t="shared" si="2"/>
        <v>0</v>
      </c>
      <c r="K68" s="366"/>
    </row>
    <row r="69" spans="1:11" ht="15.75">
      <c r="A69" s="306" t="s">
        <v>239</v>
      </c>
      <c r="B69" s="12" t="s">
        <v>21</v>
      </c>
      <c r="C69" s="82">
        <f>'3 thang dau nam 2022'!C69</f>
        <v>300000</v>
      </c>
      <c r="D69" s="358">
        <v>180000</v>
      </c>
      <c r="E69" s="82">
        <f>'3 thang dau nam 2022'!E69</f>
        <v>310000</v>
      </c>
      <c r="F69" s="68">
        <v>180000</v>
      </c>
      <c r="G69" s="403"/>
      <c r="H69" s="47">
        <f t="shared" si="1"/>
        <v>100</v>
      </c>
      <c r="I69" s="47">
        <f t="shared" si="4"/>
        <v>58.06451612903226</v>
      </c>
      <c r="J69" s="47">
        <f t="shared" si="2"/>
        <v>0</v>
      </c>
      <c r="K69" s="366"/>
    </row>
    <row r="70" spans="1:11" ht="15.75">
      <c r="A70" s="306" t="s">
        <v>240</v>
      </c>
      <c r="B70" s="12" t="s">
        <v>21</v>
      </c>
      <c r="C70" s="82">
        <f>'3 thang dau nam 2022'!C70</f>
        <v>30000</v>
      </c>
      <c r="D70" s="358">
        <v>10000</v>
      </c>
      <c r="E70" s="82">
        <f>'3 thang dau nam 2022'!E70</f>
        <v>30000</v>
      </c>
      <c r="F70" s="68">
        <v>17000</v>
      </c>
      <c r="G70" s="403"/>
      <c r="H70" s="47">
        <f t="shared" si="1"/>
        <v>170</v>
      </c>
      <c r="I70" s="47">
        <f t="shared" si="4"/>
        <v>56.666666666666664</v>
      </c>
      <c r="J70" s="47">
        <f t="shared" si="2"/>
        <v>0</v>
      </c>
      <c r="K70" s="366"/>
    </row>
    <row r="71" spans="1:11" ht="15.75">
      <c r="A71" s="367" t="s">
        <v>241</v>
      </c>
      <c r="B71" s="368" t="s">
        <v>21</v>
      </c>
      <c r="C71" s="82">
        <f>'3 thang dau nam 2022'!C71</f>
        <v>0</v>
      </c>
      <c r="D71" s="404"/>
      <c r="E71" s="82">
        <f>'3 thang dau nam 2022'!E71</f>
        <v>0</v>
      </c>
      <c r="F71" s="405">
        <v>10000</v>
      </c>
      <c r="G71" s="406"/>
      <c r="H71" s="312" t="e">
        <f t="shared" si="1"/>
        <v>#DIV/0!</v>
      </c>
      <c r="I71" s="312" t="e">
        <f t="shared" si="4"/>
        <v>#DIV/0!</v>
      </c>
      <c r="J71" s="47" t="e">
        <f t="shared" si="2"/>
        <v>#DIV/0!</v>
      </c>
      <c r="K71" s="366"/>
    </row>
    <row r="72" spans="1:11" ht="15.75">
      <c r="A72" s="367" t="s">
        <v>242</v>
      </c>
      <c r="B72" s="368" t="s">
        <v>21</v>
      </c>
      <c r="C72" s="82">
        <f>'3 thang dau nam 2022'!C72</f>
        <v>0</v>
      </c>
      <c r="D72" s="404"/>
      <c r="E72" s="82">
        <f>'3 thang dau nam 2022'!E72</f>
        <v>0</v>
      </c>
      <c r="F72" s="405">
        <v>5000</v>
      </c>
      <c r="G72" s="406"/>
      <c r="H72" s="312" t="e">
        <f t="shared" si="1"/>
        <v>#DIV/0!</v>
      </c>
      <c r="I72" s="312" t="e">
        <f t="shared" si="4"/>
        <v>#DIV/0!</v>
      </c>
      <c r="J72" s="47" t="e">
        <f t="shared" si="2"/>
        <v>#DIV/0!</v>
      </c>
      <c r="K72" s="366"/>
    </row>
    <row r="73" spans="1:11" ht="15.75">
      <c r="A73" s="13" t="s">
        <v>243</v>
      </c>
      <c r="B73" s="12" t="s">
        <v>21</v>
      </c>
      <c r="C73" s="82">
        <f>'3 thang dau nam 2022'!C73</f>
        <v>0</v>
      </c>
      <c r="D73" s="404"/>
      <c r="E73" s="82">
        <f>'3 thang dau nam 2022'!E73</f>
        <v>0</v>
      </c>
      <c r="F73" s="405">
        <v>200</v>
      </c>
      <c r="G73" s="406"/>
      <c r="H73" s="312" t="e">
        <f>F73/D73*100</f>
        <v>#DIV/0!</v>
      </c>
      <c r="I73" s="312" t="e">
        <f t="shared" si="4"/>
        <v>#DIV/0!</v>
      </c>
      <c r="J73" s="47" t="e">
        <f t="shared" si="2"/>
        <v>#DIV/0!</v>
      </c>
      <c r="K73" s="366"/>
    </row>
    <row r="74" spans="1:11" ht="15.75">
      <c r="A74" s="13" t="s">
        <v>244</v>
      </c>
      <c r="B74" s="12" t="s">
        <v>22</v>
      </c>
      <c r="C74" s="82">
        <f>'3 thang dau nam 2022'!C74</f>
        <v>730</v>
      </c>
      <c r="D74" s="358">
        <v>710</v>
      </c>
      <c r="E74" s="82">
        <f>'3 thang dau nam 2022'!E74</f>
        <v>730</v>
      </c>
      <c r="F74" s="68">
        <v>730</v>
      </c>
      <c r="G74" s="400"/>
      <c r="H74" s="312">
        <f>F74/D74*100</f>
        <v>102.8169014084507</v>
      </c>
      <c r="I74" s="312">
        <f t="shared" si="4"/>
        <v>100</v>
      </c>
      <c r="J74" s="47">
        <f t="shared" si="2"/>
        <v>0</v>
      </c>
      <c r="K74" s="344"/>
    </row>
    <row r="75" spans="1:11" ht="15.75">
      <c r="A75" s="302" t="s">
        <v>23</v>
      </c>
      <c r="B75" s="376" t="s">
        <v>5</v>
      </c>
      <c r="C75" s="413">
        <f>'3 thang dau nam 2022'!C75</f>
        <v>36.5</v>
      </c>
      <c r="D75" s="378">
        <v>20</v>
      </c>
      <c r="E75" s="413">
        <f>'3 thang dau nam 2022'!E75</f>
        <v>36.5</v>
      </c>
      <c r="F75" s="303">
        <v>36.5</v>
      </c>
      <c r="G75" s="304"/>
      <c r="H75" s="379">
        <f t="shared" si="1"/>
        <v>182.5</v>
      </c>
      <c r="I75" s="379">
        <f t="shared" si="4"/>
        <v>100</v>
      </c>
      <c r="J75" s="379">
        <f t="shared" si="2"/>
        <v>0</v>
      </c>
      <c r="K75" s="381"/>
    </row>
    <row r="76" spans="1:11" ht="15.75">
      <c r="A76" s="4" t="s">
        <v>226</v>
      </c>
      <c r="B76" s="1"/>
      <c r="C76" s="41"/>
      <c r="D76" s="770"/>
      <c r="E76" s="42"/>
      <c r="F76" s="336"/>
      <c r="G76" s="66"/>
      <c r="H76" s="50"/>
      <c r="I76" s="50"/>
      <c r="J76" s="50"/>
      <c r="K76" s="345"/>
    </row>
    <row r="77" spans="1:11" ht="15.75">
      <c r="A77" s="298" t="s">
        <v>24</v>
      </c>
      <c r="B77" s="299" t="s">
        <v>8</v>
      </c>
      <c r="C77" s="356">
        <f>'3 thang dau nam 2022'!C77</f>
        <v>56045</v>
      </c>
      <c r="D77" s="385">
        <v>56045</v>
      </c>
      <c r="E77" s="356">
        <f>'3 thang dau nam 2022'!E77</f>
        <v>56045</v>
      </c>
      <c r="F77" s="357">
        <v>56045</v>
      </c>
      <c r="G77" s="384"/>
      <c r="H77" s="301">
        <f t="shared" si="1"/>
        <v>100</v>
      </c>
      <c r="I77" s="301">
        <f aca="true" t="shared" si="5" ref="I77:I96">F77/E77*100</f>
        <v>100</v>
      </c>
      <c r="J77" s="301">
        <f aca="true" t="shared" si="6" ref="J77:J119">G77/C77*100</f>
        <v>0</v>
      </c>
      <c r="K77" s="343"/>
    </row>
    <row r="78" spans="1:11" ht="15.75">
      <c r="A78" s="13" t="s">
        <v>25</v>
      </c>
      <c r="B78" s="12" t="s">
        <v>8</v>
      </c>
      <c r="C78" s="82">
        <f>'3 thang dau nam 2022'!C78</f>
        <v>7098.7</v>
      </c>
      <c r="D78" s="358">
        <v>7098.7</v>
      </c>
      <c r="E78" s="82">
        <f>'3 thang dau nam 2022'!E78</f>
        <v>7098.7</v>
      </c>
      <c r="F78" s="68">
        <v>7098.7</v>
      </c>
      <c r="G78" s="88"/>
      <c r="H78" s="47">
        <f t="shared" si="1"/>
        <v>100</v>
      </c>
      <c r="I78" s="47">
        <f t="shared" si="5"/>
        <v>100</v>
      </c>
      <c r="J78" s="47">
        <f t="shared" si="6"/>
        <v>0</v>
      </c>
      <c r="K78" s="344"/>
    </row>
    <row r="79" spans="1:11" ht="15.75">
      <c r="A79" s="29" t="s">
        <v>26</v>
      </c>
      <c r="B79" s="12" t="s">
        <v>8</v>
      </c>
      <c r="C79" s="82">
        <f>'3 thang dau nam 2022'!C79</f>
        <v>0</v>
      </c>
      <c r="D79" s="358"/>
      <c r="E79" s="82">
        <f>'3 thang dau nam 2022'!E79</f>
        <v>1599.8</v>
      </c>
      <c r="F79" s="68">
        <v>820</v>
      </c>
      <c r="G79" s="88"/>
      <c r="H79" s="47" t="e">
        <f t="shared" si="1"/>
        <v>#DIV/0!</v>
      </c>
      <c r="I79" s="47">
        <f t="shared" si="5"/>
        <v>51.25640705088136</v>
      </c>
      <c r="J79" s="47" t="e">
        <f t="shared" si="6"/>
        <v>#DIV/0!</v>
      </c>
      <c r="K79" s="28"/>
    </row>
    <row r="80" spans="1:11" ht="18.75">
      <c r="A80" s="29" t="s">
        <v>27</v>
      </c>
      <c r="B80" s="12" t="s">
        <v>58</v>
      </c>
      <c r="C80" s="82">
        <f>'3 thang dau nam 2022'!C80</f>
        <v>10.2</v>
      </c>
      <c r="D80" s="358">
        <v>2</v>
      </c>
      <c r="E80" s="82">
        <f>'3 thang dau nam 2022'!E80</f>
        <v>10.2</v>
      </c>
      <c r="F80" s="68">
        <v>2</v>
      </c>
      <c r="G80" s="88"/>
      <c r="H80" s="47">
        <f t="shared" si="1"/>
        <v>100</v>
      </c>
      <c r="I80" s="47">
        <f t="shared" si="5"/>
        <v>19.607843137254903</v>
      </c>
      <c r="J80" s="47">
        <f t="shared" si="6"/>
        <v>0</v>
      </c>
      <c r="K80" s="344"/>
    </row>
    <row r="81" spans="1:11" ht="15.75">
      <c r="A81" s="29" t="s">
        <v>28</v>
      </c>
      <c r="B81" s="12" t="s">
        <v>8</v>
      </c>
      <c r="C81" s="82">
        <f>'3 thang dau nam 2022'!C81</f>
        <v>6500</v>
      </c>
      <c r="D81" s="358">
        <v>3500</v>
      </c>
      <c r="E81" s="82">
        <f>'3 thang dau nam 2022'!E81</f>
        <v>5500</v>
      </c>
      <c r="F81" s="88">
        <v>3500</v>
      </c>
      <c r="G81" s="88"/>
      <c r="H81" s="47">
        <f t="shared" si="1"/>
        <v>100</v>
      </c>
      <c r="I81" s="47">
        <f t="shared" si="5"/>
        <v>63.63636363636363</v>
      </c>
      <c r="J81" s="47">
        <f t="shared" si="6"/>
        <v>0</v>
      </c>
      <c r="K81" s="344"/>
    </row>
    <row r="82" spans="1:11" ht="15.75">
      <c r="A82" s="29" t="s">
        <v>29</v>
      </c>
      <c r="B82" s="12" t="s">
        <v>8</v>
      </c>
      <c r="C82" s="82">
        <f>'3 thang dau nam 2022'!C82</f>
        <v>6500</v>
      </c>
      <c r="D82" s="358"/>
      <c r="E82" s="82">
        <f>'3 thang dau nam 2022'!E82</f>
        <v>5500</v>
      </c>
      <c r="F82" s="68">
        <v>3500</v>
      </c>
      <c r="G82" s="88"/>
      <c r="H82" s="47" t="e">
        <f t="shared" si="1"/>
        <v>#DIV/0!</v>
      </c>
      <c r="I82" s="47">
        <f t="shared" si="5"/>
        <v>63.63636363636363</v>
      </c>
      <c r="J82" s="47">
        <f t="shared" si="6"/>
        <v>0</v>
      </c>
      <c r="K82" s="28"/>
    </row>
    <row r="83" spans="1:11" ht="15.75">
      <c r="A83" s="305" t="s">
        <v>30</v>
      </c>
      <c r="B83" s="12" t="s">
        <v>8</v>
      </c>
      <c r="C83" s="82">
        <f>'3 thang dau nam 2022'!C83</f>
        <v>0</v>
      </c>
      <c r="D83" s="358"/>
      <c r="E83" s="82">
        <f>'3 thang dau nam 2022'!E83</f>
        <v>0</v>
      </c>
      <c r="F83" s="68"/>
      <c r="G83" s="88"/>
      <c r="H83" s="47" t="e">
        <f t="shared" si="1"/>
        <v>#DIV/0!</v>
      </c>
      <c r="I83" s="47" t="e">
        <f t="shared" si="5"/>
        <v>#DIV/0!</v>
      </c>
      <c r="J83" s="47" t="e">
        <f t="shared" si="6"/>
        <v>#DIV/0!</v>
      </c>
      <c r="K83" s="344"/>
    </row>
    <row r="84" spans="1:11" ht="15.75">
      <c r="A84" s="29" t="s">
        <v>31</v>
      </c>
      <c r="B84" s="12" t="s">
        <v>8</v>
      </c>
      <c r="C84" s="82">
        <f>'3 thang dau nam 2022'!C84</f>
        <v>28000</v>
      </c>
      <c r="D84" s="358">
        <v>10000</v>
      </c>
      <c r="E84" s="82">
        <f>'3 thang dau nam 2022'!E84</f>
        <v>28000</v>
      </c>
      <c r="F84" s="68">
        <v>28000</v>
      </c>
      <c r="G84" s="88"/>
      <c r="H84" s="47">
        <f t="shared" si="1"/>
        <v>280</v>
      </c>
      <c r="I84" s="47">
        <f t="shared" si="5"/>
        <v>100</v>
      </c>
      <c r="J84" s="47">
        <f t="shared" si="6"/>
        <v>0</v>
      </c>
      <c r="K84" s="344"/>
    </row>
    <row r="85" spans="1:11" ht="15.75">
      <c r="A85" s="29" t="s">
        <v>32</v>
      </c>
      <c r="B85" s="12" t="s">
        <v>8</v>
      </c>
      <c r="C85" s="82">
        <f>'3 thang dau nam 2022'!C85</f>
        <v>500</v>
      </c>
      <c r="D85" s="358"/>
      <c r="E85" s="82">
        <f>'3 thang dau nam 2022'!E85</f>
        <v>500</v>
      </c>
      <c r="F85" s="68">
        <v>500</v>
      </c>
      <c r="G85" s="88"/>
      <c r="H85" s="47" t="e">
        <f t="shared" si="1"/>
        <v>#DIV/0!</v>
      </c>
      <c r="I85" s="47">
        <f t="shared" si="5"/>
        <v>100</v>
      </c>
      <c r="J85" s="47">
        <f t="shared" si="6"/>
        <v>0</v>
      </c>
      <c r="K85" s="344"/>
    </row>
    <row r="86" spans="1:11" ht="15.75">
      <c r="A86" s="305" t="s">
        <v>33</v>
      </c>
      <c r="B86" s="12" t="s">
        <v>8</v>
      </c>
      <c r="C86" s="82">
        <f>'3 thang dau nam 2022'!C86</f>
        <v>0</v>
      </c>
      <c r="D86" s="358"/>
      <c r="E86" s="82">
        <f>'3 thang dau nam 2022'!E86</f>
        <v>0</v>
      </c>
      <c r="F86" s="68"/>
      <c r="G86" s="88"/>
      <c r="H86" s="47" t="e">
        <f t="shared" si="1"/>
        <v>#DIV/0!</v>
      </c>
      <c r="I86" s="47" t="e">
        <f t="shared" si="5"/>
        <v>#DIV/0!</v>
      </c>
      <c r="J86" s="47" t="e">
        <f t="shared" si="6"/>
        <v>#DIV/0!</v>
      </c>
      <c r="K86" s="30"/>
    </row>
    <row r="87" spans="1:11" ht="15.75">
      <c r="A87" s="29" t="s">
        <v>34</v>
      </c>
      <c r="B87" s="12" t="s">
        <v>8</v>
      </c>
      <c r="C87" s="82">
        <f>'3 thang dau nam 2022'!C87</f>
        <v>6756</v>
      </c>
      <c r="D87" s="358">
        <v>6756</v>
      </c>
      <c r="E87" s="82">
        <f>'3 thang dau nam 2022'!E87</f>
        <v>6756</v>
      </c>
      <c r="F87" s="88">
        <v>6756</v>
      </c>
      <c r="G87" s="88"/>
      <c r="H87" s="47">
        <f t="shared" si="1"/>
        <v>100</v>
      </c>
      <c r="I87" s="47">
        <f t="shared" si="5"/>
        <v>100</v>
      </c>
      <c r="J87" s="47">
        <f t="shared" si="6"/>
        <v>0</v>
      </c>
      <c r="K87" s="344"/>
    </row>
    <row r="88" spans="1:11" ht="15.75">
      <c r="A88" s="29" t="s">
        <v>32</v>
      </c>
      <c r="B88" s="12" t="s">
        <v>8</v>
      </c>
      <c r="C88" s="82">
        <f>'3 thang dau nam 2022'!C88</f>
        <v>6756</v>
      </c>
      <c r="D88" s="358">
        <v>6756</v>
      </c>
      <c r="E88" s="82">
        <f>'3 thang dau nam 2022'!E88</f>
        <v>6756</v>
      </c>
      <c r="F88" s="88">
        <v>6756</v>
      </c>
      <c r="G88" s="88"/>
      <c r="H88" s="47">
        <f t="shared" si="1"/>
        <v>100</v>
      </c>
      <c r="I88" s="47">
        <f t="shared" si="5"/>
        <v>100</v>
      </c>
      <c r="J88" s="47">
        <f t="shared" si="6"/>
        <v>0</v>
      </c>
      <c r="K88" s="344"/>
    </row>
    <row r="89" spans="1:11" ht="15.75">
      <c r="A89" s="56" t="s">
        <v>33</v>
      </c>
      <c r="B89" s="12" t="s">
        <v>8</v>
      </c>
      <c r="C89" s="82">
        <f>'3 thang dau nam 2022'!C89</f>
        <v>0</v>
      </c>
      <c r="D89" s="358"/>
      <c r="E89" s="82">
        <f>'3 thang dau nam 2022'!E89</f>
        <v>0</v>
      </c>
      <c r="F89" s="88"/>
      <c r="G89" s="88"/>
      <c r="H89" s="47" t="e">
        <f t="shared" si="1"/>
        <v>#DIV/0!</v>
      </c>
      <c r="I89" s="47" t="e">
        <f t="shared" si="5"/>
        <v>#DIV/0!</v>
      </c>
      <c r="J89" s="47" t="e">
        <f t="shared" si="6"/>
        <v>#DIV/0!</v>
      </c>
      <c r="K89" s="344"/>
    </row>
    <row r="90" spans="1:11" ht="15.75">
      <c r="A90" s="29" t="s">
        <v>35</v>
      </c>
      <c r="B90" s="12" t="s">
        <v>8</v>
      </c>
      <c r="C90" s="82">
        <f>'3 thang dau nam 2022'!C90</f>
        <v>120</v>
      </c>
      <c r="D90" s="358"/>
      <c r="E90" s="82">
        <f>'3 thang dau nam 2022'!E90</f>
        <v>100</v>
      </c>
      <c r="F90" s="68">
        <v>20</v>
      </c>
      <c r="G90" s="88"/>
      <c r="H90" s="47" t="e">
        <f t="shared" si="1"/>
        <v>#DIV/0!</v>
      </c>
      <c r="I90" s="47">
        <f t="shared" si="5"/>
        <v>20</v>
      </c>
      <c r="J90" s="47">
        <f t="shared" si="6"/>
        <v>0</v>
      </c>
      <c r="K90" s="344"/>
    </row>
    <row r="91" spans="1:11" ht="15.75">
      <c r="A91" s="29" t="s">
        <v>36</v>
      </c>
      <c r="B91" s="12" t="s">
        <v>8</v>
      </c>
      <c r="C91" s="82">
        <f>'3 thang dau nam 2022'!C91</f>
        <v>6756</v>
      </c>
      <c r="D91" s="358">
        <v>6756</v>
      </c>
      <c r="E91" s="82">
        <f>'3 thang dau nam 2022'!E91</f>
        <v>6756</v>
      </c>
      <c r="F91" s="68">
        <v>6756</v>
      </c>
      <c r="G91" s="88"/>
      <c r="H91" s="47">
        <f t="shared" si="1"/>
        <v>100</v>
      </c>
      <c r="I91" s="47">
        <f t="shared" si="5"/>
        <v>100</v>
      </c>
      <c r="J91" s="47">
        <f t="shared" si="6"/>
        <v>0</v>
      </c>
      <c r="K91" s="28"/>
    </row>
    <row r="92" spans="1:11" ht="18.75">
      <c r="A92" s="29" t="s">
        <v>37</v>
      </c>
      <c r="B92" s="12" t="s">
        <v>59</v>
      </c>
      <c r="C92" s="82">
        <f>'3 thang dau nam 2022'!C92</f>
        <v>150</v>
      </c>
      <c r="D92" s="358">
        <v>60</v>
      </c>
      <c r="E92" s="82">
        <f>'3 thang dau nam 2022'!E92</f>
        <v>150</v>
      </c>
      <c r="F92" s="88">
        <v>70</v>
      </c>
      <c r="G92" s="88"/>
      <c r="H92" s="47">
        <f t="shared" si="1"/>
        <v>116.66666666666667</v>
      </c>
      <c r="I92" s="47">
        <f t="shared" si="5"/>
        <v>46.666666666666664</v>
      </c>
      <c r="J92" s="47">
        <f t="shared" si="6"/>
        <v>0</v>
      </c>
      <c r="K92" s="344"/>
    </row>
    <row r="93" spans="1:11" ht="18.75">
      <c r="A93" s="56" t="s">
        <v>38</v>
      </c>
      <c r="B93" s="12" t="s">
        <v>59</v>
      </c>
      <c r="C93" s="82">
        <f>'3 thang dau nam 2022'!C93</f>
        <v>0</v>
      </c>
      <c r="D93" s="358"/>
      <c r="E93" s="82">
        <f>'3 thang dau nam 2022'!E93</f>
        <v>0</v>
      </c>
      <c r="F93" s="68"/>
      <c r="G93" s="88"/>
      <c r="H93" s="47" t="e">
        <f t="shared" si="1"/>
        <v>#DIV/0!</v>
      </c>
      <c r="I93" s="47" t="e">
        <f t="shared" si="5"/>
        <v>#DIV/0!</v>
      </c>
      <c r="J93" s="47" t="e">
        <f t="shared" si="6"/>
        <v>#DIV/0!</v>
      </c>
      <c r="K93" s="344"/>
    </row>
    <row r="94" spans="1:11" ht="18.75">
      <c r="A94" s="56" t="s">
        <v>39</v>
      </c>
      <c r="B94" s="12" t="s">
        <v>59</v>
      </c>
      <c r="C94" s="82">
        <f>'3 thang dau nam 2022'!C94</f>
        <v>150</v>
      </c>
      <c r="D94" s="358">
        <v>60</v>
      </c>
      <c r="E94" s="82">
        <f>'3 thang dau nam 2022'!E94</f>
        <v>150</v>
      </c>
      <c r="F94" s="68">
        <v>70</v>
      </c>
      <c r="G94" s="88"/>
      <c r="H94" s="47">
        <f t="shared" si="1"/>
        <v>116.66666666666667</v>
      </c>
      <c r="I94" s="47">
        <f t="shared" si="5"/>
        <v>46.666666666666664</v>
      </c>
      <c r="J94" s="47">
        <f t="shared" si="6"/>
        <v>0</v>
      </c>
      <c r="K94" s="371"/>
    </row>
    <row r="95" spans="1:11" ht="15.75">
      <c r="A95" s="29" t="s">
        <v>40</v>
      </c>
      <c r="B95" s="12" t="s">
        <v>41</v>
      </c>
      <c r="C95" s="82">
        <f>'3 thang dau nam 2022'!C95</f>
        <v>80</v>
      </c>
      <c r="D95" s="358"/>
      <c r="E95" s="82">
        <f>'3 thang dau nam 2022'!E95</f>
        <v>80</v>
      </c>
      <c r="F95" s="68">
        <v>80</v>
      </c>
      <c r="G95" s="88"/>
      <c r="H95" s="47" t="e">
        <f t="shared" si="1"/>
        <v>#DIV/0!</v>
      </c>
      <c r="I95" s="47">
        <f t="shared" si="5"/>
        <v>100</v>
      </c>
      <c r="J95" s="47">
        <f t="shared" si="6"/>
        <v>0</v>
      </c>
      <c r="K95" s="366"/>
    </row>
    <row r="96" spans="1:11" ht="15.75">
      <c r="A96" s="302" t="s">
        <v>42</v>
      </c>
      <c r="B96" s="376" t="s">
        <v>43</v>
      </c>
      <c r="C96" s="413">
        <f>'3 thang dau nam 2022'!C96</f>
        <v>83.4</v>
      </c>
      <c r="D96" s="378">
        <v>83.4</v>
      </c>
      <c r="E96" s="82">
        <f>'3 thang dau nam 2022'!E96</f>
        <v>83.4</v>
      </c>
      <c r="F96" s="303">
        <v>83.4</v>
      </c>
      <c r="G96" s="304"/>
      <c r="H96" s="379">
        <f t="shared" si="1"/>
        <v>100</v>
      </c>
      <c r="I96" s="379">
        <f t="shared" si="5"/>
        <v>100</v>
      </c>
      <c r="J96" s="379">
        <f t="shared" si="6"/>
        <v>0</v>
      </c>
      <c r="K96" s="381"/>
    </row>
    <row r="97" spans="1:11" ht="15.75">
      <c r="A97" s="4" t="s">
        <v>227</v>
      </c>
      <c r="B97" s="1"/>
      <c r="C97" s="41"/>
      <c r="D97" s="770"/>
      <c r="E97" s="42"/>
      <c r="F97" s="336"/>
      <c r="G97" s="66"/>
      <c r="H97" s="50"/>
      <c r="I97" s="50"/>
      <c r="J97" s="50"/>
      <c r="K97" s="345"/>
    </row>
    <row r="98" spans="1:11" ht="15.75">
      <c r="A98" s="298" t="s">
        <v>229</v>
      </c>
      <c r="B98" s="299" t="s">
        <v>8</v>
      </c>
      <c r="C98" s="382">
        <f>C99</f>
        <v>65</v>
      </c>
      <c r="D98" s="382">
        <f>D99</f>
        <v>65</v>
      </c>
      <c r="E98" s="382">
        <f>E99</f>
        <v>65</v>
      </c>
      <c r="F98" s="382">
        <f>F99</f>
        <v>65</v>
      </c>
      <c r="G98" s="382">
        <f>G99</f>
        <v>0</v>
      </c>
      <c r="H98" s="301">
        <f aca="true" t="shared" si="7" ref="H98:H119">F98/D98*100</f>
        <v>100</v>
      </c>
      <c r="I98" s="301">
        <f aca="true" t="shared" si="8" ref="I98:I106">F98/E98*100</f>
        <v>100</v>
      </c>
      <c r="J98" s="301">
        <f t="shared" si="6"/>
        <v>0</v>
      </c>
      <c r="K98" s="343"/>
    </row>
    <row r="99" spans="1:11" ht="15.75">
      <c r="A99" s="56" t="s">
        <v>44</v>
      </c>
      <c r="B99" s="12" t="s">
        <v>8</v>
      </c>
      <c r="C99" s="82">
        <f>'3 thang dau nam 2022'!C99</f>
        <v>65</v>
      </c>
      <c r="D99" s="805">
        <v>65</v>
      </c>
      <c r="E99" s="82">
        <f>'3 thang dau nam 2022'!E99</f>
        <v>65</v>
      </c>
      <c r="F99" s="68">
        <v>65</v>
      </c>
      <c r="G99" s="94"/>
      <c r="H99" s="47">
        <f t="shared" si="7"/>
        <v>100</v>
      </c>
      <c r="I99" s="47">
        <f t="shared" si="8"/>
        <v>100</v>
      </c>
      <c r="J99" s="47">
        <f t="shared" si="6"/>
        <v>0</v>
      </c>
      <c r="K99" s="344"/>
    </row>
    <row r="100" spans="1:11" ht="18.75">
      <c r="A100" s="29" t="s">
        <v>45</v>
      </c>
      <c r="B100" s="12" t="s">
        <v>46</v>
      </c>
      <c r="C100" s="82">
        <f>'3 thang dau nam 2022'!C100</f>
        <v>300</v>
      </c>
      <c r="D100" s="361">
        <v>300</v>
      </c>
      <c r="E100" s="82">
        <f>'3 thang dau nam 2022'!E100</f>
        <v>300</v>
      </c>
      <c r="F100" s="68">
        <v>300</v>
      </c>
      <c r="G100" s="88"/>
      <c r="H100" s="47">
        <f t="shared" si="7"/>
        <v>100</v>
      </c>
      <c r="I100" s="47">
        <f t="shared" si="8"/>
        <v>100</v>
      </c>
      <c r="J100" s="47">
        <f t="shared" si="6"/>
        <v>0</v>
      </c>
      <c r="K100" s="31"/>
    </row>
    <row r="101" spans="1:11" ht="15.75">
      <c r="A101" s="29" t="s">
        <v>230</v>
      </c>
      <c r="B101" s="12" t="s">
        <v>5</v>
      </c>
      <c r="C101" s="87">
        <f>C102+C104</f>
        <v>255</v>
      </c>
      <c r="D101" s="87">
        <f>D102+D104</f>
        <v>103</v>
      </c>
      <c r="E101" s="87">
        <f>E102+E104</f>
        <v>260</v>
      </c>
      <c r="F101" s="87">
        <f>F102+F104</f>
        <v>102</v>
      </c>
      <c r="G101" s="87">
        <f>G102+G104</f>
        <v>0</v>
      </c>
      <c r="H101" s="47">
        <f t="shared" si="7"/>
        <v>99.02912621359224</v>
      </c>
      <c r="I101" s="47">
        <f t="shared" si="8"/>
        <v>39.23076923076923</v>
      </c>
      <c r="J101" s="47">
        <f t="shared" si="6"/>
        <v>0</v>
      </c>
      <c r="K101" s="31"/>
    </row>
    <row r="102" spans="1:11" ht="15.75">
      <c r="A102" s="13" t="s">
        <v>231</v>
      </c>
      <c r="B102" s="12" t="s">
        <v>5</v>
      </c>
      <c r="C102" s="804">
        <f>C103</f>
        <v>60</v>
      </c>
      <c r="D102" s="804">
        <f>D103</f>
        <v>28</v>
      </c>
      <c r="E102" s="804">
        <f>E103</f>
        <v>60</v>
      </c>
      <c r="F102" s="804">
        <f>F103</f>
        <v>25</v>
      </c>
      <c r="G102" s="804">
        <f>G103</f>
        <v>0</v>
      </c>
      <c r="H102" s="47">
        <f>F102/D102*100</f>
        <v>89.28571428571429</v>
      </c>
      <c r="I102" s="47">
        <f t="shared" si="8"/>
        <v>41.66666666666667</v>
      </c>
      <c r="J102" s="47">
        <f t="shared" si="6"/>
        <v>0</v>
      </c>
      <c r="K102" s="344"/>
    </row>
    <row r="103" spans="1:11" ht="15.75">
      <c r="A103" s="29" t="s">
        <v>47</v>
      </c>
      <c r="B103" s="12" t="s">
        <v>5</v>
      </c>
      <c r="C103" s="82">
        <f>'3 thang dau nam 2022'!C103</f>
        <v>60</v>
      </c>
      <c r="D103" s="358">
        <v>28</v>
      </c>
      <c r="E103" s="82">
        <f>'3 thang dau nam 2022'!E103</f>
        <v>60</v>
      </c>
      <c r="F103" s="68">
        <v>25</v>
      </c>
      <c r="G103" s="88"/>
      <c r="H103" s="47">
        <f t="shared" si="7"/>
        <v>89.28571428571429</v>
      </c>
      <c r="I103" s="47">
        <f t="shared" si="8"/>
        <v>41.66666666666667</v>
      </c>
      <c r="J103" s="47">
        <f t="shared" si="6"/>
        <v>0</v>
      </c>
      <c r="K103" s="344"/>
    </row>
    <row r="104" spans="1:11" ht="15.75">
      <c r="A104" s="13" t="s">
        <v>232</v>
      </c>
      <c r="B104" s="12" t="s">
        <v>5</v>
      </c>
      <c r="C104" s="804">
        <f>C105</f>
        <v>195</v>
      </c>
      <c r="D104" s="804">
        <f>D105</f>
        <v>75</v>
      </c>
      <c r="E104" s="804">
        <f>E105</f>
        <v>200</v>
      </c>
      <c r="F104" s="804">
        <f>F105</f>
        <v>77</v>
      </c>
      <c r="G104" s="804">
        <f>G105</f>
        <v>0</v>
      </c>
      <c r="H104" s="47">
        <f t="shared" si="7"/>
        <v>102.66666666666666</v>
      </c>
      <c r="I104" s="47">
        <f t="shared" si="8"/>
        <v>38.5</v>
      </c>
      <c r="J104" s="47">
        <f t="shared" si="6"/>
        <v>0</v>
      </c>
      <c r="K104" s="344"/>
    </row>
    <row r="105" spans="1:11" ht="15.75">
      <c r="A105" s="29" t="s">
        <v>48</v>
      </c>
      <c r="B105" s="12" t="s">
        <v>5</v>
      </c>
      <c r="C105" s="82">
        <f>'3 thang dau nam 2022'!C105</f>
        <v>195</v>
      </c>
      <c r="D105" s="358">
        <v>75</v>
      </c>
      <c r="E105" s="82">
        <f>'3 thang dau nam 2022'!E105</f>
        <v>200</v>
      </c>
      <c r="F105" s="68">
        <v>77</v>
      </c>
      <c r="G105" s="88"/>
      <c r="H105" s="47">
        <f t="shared" si="7"/>
        <v>102.66666666666666</v>
      </c>
      <c r="I105" s="47">
        <f t="shared" si="8"/>
        <v>38.5</v>
      </c>
      <c r="J105" s="47">
        <f t="shared" si="6"/>
        <v>0</v>
      </c>
      <c r="K105" s="344"/>
    </row>
    <row r="106" spans="1:11" ht="15.75">
      <c r="A106" s="393" t="s">
        <v>233</v>
      </c>
      <c r="B106" s="376" t="s">
        <v>41</v>
      </c>
      <c r="C106" s="413">
        <f>'3 thang dau nam 2022'!C106</f>
        <v>216.5</v>
      </c>
      <c r="D106" s="390"/>
      <c r="E106" s="413">
        <f>'3 thang dau nam 2022'!E106</f>
        <v>217</v>
      </c>
      <c r="F106" s="303"/>
      <c r="G106" s="304"/>
      <c r="H106" s="379" t="e">
        <f t="shared" si="7"/>
        <v>#DIV/0!</v>
      </c>
      <c r="I106" s="379">
        <f t="shared" si="8"/>
        <v>0</v>
      </c>
      <c r="J106" s="379">
        <f t="shared" si="6"/>
        <v>0</v>
      </c>
      <c r="K106" s="381"/>
    </row>
    <row r="107" spans="1:11" ht="17.25">
      <c r="A107" s="4" t="s">
        <v>228</v>
      </c>
      <c r="B107" s="5"/>
      <c r="C107" s="44"/>
      <c r="D107" s="769"/>
      <c r="E107" s="45"/>
      <c r="F107" s="34"/>
      <c r="G107" s="33"/>
      <c r="H107" s="50"/>
      <c r="I107" s="50"/>
      <c r="J107" s="50"/>
      <c r="K107" s="35"/>
    </row>
    <row r="108" spans="1:11" ht="16.5">
      <c r="A108" s="36" t="s">
        <v>54</v>
      </c>
      <c r="B108" s="1" t="s">
        <v>43</v>
      </c>
      <c r="C108" s="777">
        <f>'3 thang dau nam 2022'!C108</f>
        <v>79.4</v>
      </c>
      <c r="D108" s="778">
        <v>62.64</v>
      </c>
      <c r="E108" s="777">
        <f>'3 thang dau nam 2022'!E108</f>
        <v>89.7</v>
      </c>
      <c r="F108" s="779">
        <v>86.2</v>
      </c>
      <c r="G108" s="779"/>
      <c r="H108" s="50">
        <f t="shared" si="7"/>
        <v>137.6117496807152</v>
      </c>
      <c r="I108" s="50">
        <f aca="true" t="shared" si="9" ref="I108:I119">F108/E108*100</f>
        <v>96.09810479375696</v>
      </c>
      <c r="J108" s="50">
        <f t="shared" si="6"/>
        <v>0</v>
      </c>
      <c r="K108" s="37"/>
    </row>
    <row r="109" spans="1:11" ht="16.5">
      <c r="A109" s="753" t="s">
        <v>425</v>
      </c>
      <c r="B109" s="299" t="s">
        <v>43</v>
      </c>
      <c r="C109" s="780">
        <f>'3 thang dau nam 2022'!C109</f>
        <v>100</v>
      </c>
      <c r="D109" s="781">
        <v>100</v>
      </c>
      <c r="E109" s="780">
        <f>'3 thang dau nam 2022'!E109</f>
        <v>100</v>
      </c>
      <c r="F109" s="175">
        <v>100</v>
      </c>
      <c r="G109" s="782"/>
      <c r="H109" s="301">
        <f t="shared" si="7"/>
        <v>100</v>
      </c>
      <c r="I109" s="301">
        <f t="shared" si="9"/>
        <v>100</v>
      </c>
      <c r="J109" s="301">
        <f t="shared" si="6"/>
        <v>0</v>
      </c>
      <c r="K109" s="395"/>
    </row>
    <row r="110" spans="1:11" ht="16.5">
      <c r="A110" s="56" t="s">
        <v>416</v>
      </c>
      <c r="B110" s="12" t="s">
        <v>43</v>
      </c>
      <c r="C110" s="783">
        <f>'3 thang dau nam 2022'!C110</f>
        <v>82</v>
      </c>
      <c r="D110" s="784">
        <v>75.4</v>
      </c>
      <c r="E110" s="783">
        <f>'3 thang dau nam 2022'!E110</f>
        <v>86.7</v>
      </c>
      <c r="F110" s="55">
        <v>82.1</v>
      </c>
      <c r="G110" s="785"/>
      <c r="H110" s="47">
        <f t="shared" si="7"/>
        <v>108.88594164456231</v>
      </c>
      <c r="I110" s="47">
        <f t="shared" si="9"/>
        <v>94.69434832756632</v>
      </c>
      <c r="J110" s="47">
        <f t="shared" si="6"/>
        <v>0</v>
      </c>
      <c r="K110" s="38"/>
    </row>
    <row r="111" spans="1:11" ht="16.5">
      <c r="A111" s="56" t="s">
        <v>417</v>
      </c>
      <c r="B111" s="12" t="s">
        <v>43</v>
      </c>
      <c r="C111" s="783">
        <f>'3 thang dau nam 2022'!C111</f>
        <v>100</v>
      </c>
      <c r="D111" s="784">
        <v>94.31</v>
      </c>
      <c r="E111" s="783">
        <f>'3 thang dau nam 2022'!E111</f>
        <v>100</v>
      </c>
      <c r="F111" s="55">
        <v>100</v>
      </c>
      <c r="G111" s="55"/>
      <c r="H111" s="47">
        <f t="shared" si="7"/>
        <v>106.0332944544587</v>
      </c>
      <c r="I111" s="47">
        <f t="shared" si="9"/>
        <v>100</v>
      </c>
      <c r="J111" s="47">
        <f t="shared" si="6"/>
        <v>0</v>
      </c>
      <c r="K111" s="38"/>
    </row>
    <row r="112" spans="1:11" ht="16.5">
      <c r="A112" s="56" t="s">
        <v>418</v>
      </c>
      <c r="B112" s="12" t="s">
        <v>43</v>
      </c>
      <c r="C112" s="783">
        <f>'3 thang dau nam 2022'!C112</f>
        <v>95</v>
      </c>
      <c r="D112" s="784">
        <v>88.32</v>
      </c>
      <c r="E112" s="783">
        <f>'3 thang dau nam 2022'!E112</f>
        <v>97.1</v>
      </c>
      <c r="F112" s="55">
        <v>95</v>
      </c>
      <c r="G112" s="55"/>
      <c r="H112" s="47">
        <f t="shared" si="7"/>
        <v>107.56340579710147</v>
      </c>
      <c r="I112" s="47">
        <f t="shared" si="9"/>
        <v>97.83728115345006</v>
      </c>
      <c r="J112" s="47">
        <f t="shared" si="6"/>
        <v>0</v>
      </c>
      <c r="K112" s="38"/>
    </row>
    <row r="113" spans="1:11" ht="15.75">
      <c r="A113" s="56" t="s">
        <v>419</v>
      </c>
      <c r="B113" s="12" t="s">
        <v>43</v>
      </c>
      <c r="C113" s="783">
        <f>'3 thang dau nam 2022'!C113</f>
        <v>100</v>
      </c>
      <c r="D113" s="784">
        <v>100</v>
      </c>
      <c r="E113" s="783">
        <f>'3 thang dau nam 2022'!E113</f>
        <v>100</v>
      </c>
      <c r="F113" s="55">
        <v>100</v>
      </c>
      <c r="G113" s="55"/>
      <c r="H113" s="47">
        <f t="shared" si="7"/>
        <v>100</v>
      </c>
      <c r="I113" s="47">
        <f t="shared" si="9"/>
        <v>100</v>
      </c>
      <c r="J113" s="47">
        <f t="shared" si="6"/>
        <v>0</v>
      </c>
      <c r="K113" s="372"/>
    </row>
    <row r="114" spans="1:11" ht="15.75">
      <c r="A114" s="56" t="s">
        <v>420</v>
      </c>
      <c r="B114" s="12" t="s">
        <v>43</v>
      </c>
      <c r="C114" s="783">
        <f>'3 thang dau nam 2022'!C114</f>
        <v>100</v>
      </c>
      <c r="D114" s="784">
        <v>41.41</v>
      </c>
      <c r="E114" s="783">
        <f>'3 thang dau nam 2022'!E114</f>
        <v>100</v>
      </c>
      <c r="F114" s="55">
        <v>97.73</v>
      </c>
      <c r="G114" s="55"/>
      <c r="H114" s="47">
        <f t="shared" si="7"/>
        <v>236.0057957015214</v>
      </c>
      <c r="I114" s="47">
        <f t="shared" si="9"/>
        <v>97.73</v>
      </c>
      <c r="J114" s="47">
        <f t="shared" si="6"/>
        <v>0</v>
      </c>
      <c r="K114" s="372"/>
    </row>
    <row r="115" spans="1:11" ht="15.75">
      <c r="A115" s="56" t="s">
        <v>421</v>
      </c>
      <c r="B115" s="12" t="s">
        <v>43</v>
      </c>
      <c r="C115" s="783">
        <f>'3 thang dau nam 2022'!C115</f>
        <v>82</v>
      </c>
      <c r="D115" s="784">
        <v>70.47</v>
      </c>
      <c r="E115" s="783">
        <f>'3 thang dau nam 2022'!E115</f>
        <v>86.7</v>
      </c>
      <c r="F115" s="55">
        <v>82</v>
      </c>
      <c r="G115" s="55"/>
      <c r="H115" s="47">
        <f t="shared" si="7"/>
        <v>116.36157230026963</v>
      </c>
      <c r="I115" s="47">
        <f t="shared" si="9"/>
        <v>94.57900807381776</v>
      </c>
      <c r="J115" s="47">
        <f t="shared" si="6"/>
        <v>0</v>
      </c>
      <c r="K115" s="372"/>
    </row>
    <row r="116" spans="1:11" ht="15.75">
      <c r="A116" s="56" t="s">
        <v>422</v>
      </c>
      <c r="B116" s="12" t="s">
        <v>43</v>
      </c>
      <c r="C116" s="783">
        <f>'3 thang dau nam 2022'!C116</f>
        <v>72.3</v>
      </c>
      <c r="D116" s="784">
        <v>64.48</v>
      </c>
      <c r="E116" s="783">
        <f>'3 thang dau nam 2022'!E116</f>
        <v>73.5</v>
      </c>
      <c r="F116" s="55">
        <v>72</v>
      </c>
      <c r="G116" s="55"/>
      <c r="H116" s="47">
        <f t="shared" si="7"/>
        <v>111.66253101736972</v>
      </c>
      <c r="I116" s="47">
        <f t="shared" si="9"/>
        <v>97.95918367346938</v>
      </c>
      <c r="J116" s="47">
        <f t="shared" si="6"/>
        <v>0</v>
      </c>
      <c r="K116" s="372"/>
    </row>
    <row r="117" spans="1:11" ht="15.75">
      <c r="A117" s="56" t="s">
        <v>423</v>
      </c>
      <c r="B117" s="12" t="s">
        <v>43</v>
      </c>
      <c r="C117" s="783">
        <f>'3 thang dau nam 2022'!C117</f>
        <v>50.1</v>
      </c>
      <c r="D117" s="784"/>
      <c r="E117" s="783">
        <f>'3 thang dau nam 2022'!E117</f>
        <v>71.8</v>
      </c>
      <c r="F117" s="55">
        <v>63.3</v>
      </c>
      <c r="G117" s="786"/>
      <c r="H117" s="47" t="e">
        <f t="shared" si="7"/>
        <v>#DIV/0!</v>
      </c>
      <c r="I117" s="47">
        <f t="shared" si="9"/>
        <v>88.16155988857939</v>
      </c>
      <c r="J117" s="47">
        <f t="shared" si="6"/>
        <v>0</v>
      </c>
      <c r="K117" s="344"/>
    </row>
    <row r="118" spans="1:11" ht="15.75">
      <c r="A118" s="56" t="s">
        <v>424</v>
      </c>
      <c r="B118" s="12" t="s">
        <v>43</v>
      </c>
      <c r="C118" s="783">
        <f>'3 thang dau nam 2022'!C118</f>
        <v>42.1</v>
      </c>
      <c r="D118" s="784"/>
      <c r="E118" s="783">
        <f>'3 thang dau nam 2022'!E118</f>
        <v>79.6</v>
      </c>
      <c r="F118" s="55">
        <v>67</v>
      </c>
      <c r="G118" s="786"/>
      <c r="H118" s="47" t="e">
        <f t="shared" si="7"/>
        <v>#DIV/0!</v>
      </c>
      <c r="I118" s="47">
        <f t="shared" si="9"/>
        <v>84.17085427135679</v>
      </c>
      <c r="J118" s="47">
        <f t="shared" si="6"/>
        <v>0</v>
      </c>
      <c r="K118" s="344"/>
    </row>
    <row r="119" spans="1:11" ht="16.5" thickBot="1">
      <c r="A119" s="40" t="s">
        <v>55</v>
      </c>
      <c r="B119" s="80" t="s">
        <v>43</v>
      </c>
      <c r="C119" s="96">
        <f>'3 thang dau nam 2022'!C119</f>
        <v>100</v>
      </c>
      <c r="D119" s="407">
        <v>100</v>
      </c>
      <c r="E119" s="96">
        <f>'3 thang dau nam 2022'!E119</f>
        <v>100</v>
      </c>
      <c r="F119" s="408">
        <v>100</v>
      </c>
      <c r="G119" s="408"/>
      <c r="H119" s="51">
        <f t="shared" si="7"/>
        <v>100</v>
      </c>
      <c r="I119" s="51">
        <f t="shared" si="9"/>
        <v>100</v>
      </c>
      <c r="J119" s="51">
        <f t="shared" si="6"/>
        <v>0</v>
      </c>
      <c r="K119" s="776"/>
    </row>
    <row r="120" spans="1:11" ht="13.5" thickTop="1">
      <c r="A120" s="60"/>
      <c r="B120" s="60"/>
      <c r="C120" s="60"/>
      <c r="E120" s="60"/>
      <c r="F120" s="60"/>
      <c r="G120" s="60"/>
      <c r="H120" s="60"/>
      <c r="I120" s="60"/>
      <c r="J120" s="60"/>
      <c r="K120" s="60"/>
    </row>
    <row r="121" spans="1:11" ht="16.5">
      <c r="A121" s="60"/>
      <c r="B121" s="60"/>
      <c r="C121" s="60"/>
      <c r="E121" s="60"/>
      <c r="F121" s="60"/>
      <c r="G121" s="824" t="s">
        <v>62</v>
      </c>
      <c r="H121" s="824"/>
      <c r="I121" s="824"/>
      <c r="J121" s="824"/>
      <c r="K121" s="824"/>
    </row>
    <row r="122" spans="1:11" ht="16.5">
      <c r="A122" s="60"/>
      <c r="B122" s="60"/>
      <c r="C122" s="60"/>
      <c r="E122" s="60"/>
      <c r="F122" s="60"/>
      <c r="G122" s="816" t="s">
        <v>426</v>
      </c>
      <c r="H122" s="816"/>
      <c r="I122" s="816"/>
      <c r="J122" s="816"/>
      <c r="K122" s="816"/>
    </row>
    <row r="123" spans="1:11" ht="16.5">
      <c r="A123" s="60"/>
      <c r="B123" s="60"/>
      <c r="C123" s="60"/>
      <c r="E123" s="60"/>
      <c r="F123" s="60"/>
      <c r="G123" s="65"/>
      <c r="H123" s="65"/>
      <c r="I123" s="65"/>
      <c r="J123" s="65"/>
      <c r="K123" s="65"/>
    </row>
    <row r="124" spans="1:11" ht="12.75">
      <c r="A124" s="60"/>
      <c r="B124" s="60"/>
      <c r="C124" s="60"/>
      <c r="E124" s="60"/>
      <c r="F124" s="60"/>
      <c r="G124" s="60"/>
      <c r="H124" s="60"/>
      <c r="I124" s="60"/>
      <c r="J124" s="60"/>
      <c r="K124" s="60"/>
    </row>
    <row r="125" spans="1:11" ht="12.75">
      <c r="A125" s="60"/>
      <c r="B125" s="60"/>
      <c r="C125" s="60"/>
      <c r="E125" s="60"/>
      <c r="F125" s="60"/>
      <c r="G125" s="60"/>
      <c r="H125" s="60"/>
      <c r="I125" s="60"/>
      <c r="J125" s="60"/>
      <c r="K125" s="60"/>
    </row>
    <row r="126" spans="1:11" ht="12.75">
      <c r="A126" s="60"/>
      <c r="B126" s="60"/>
      <c r="C126" s="60"/>
      <c r="E126" s="60"/>
      <c r="F126" s="60"/>
      <c r="G126" s="60"/>
      <c r="H126" s="60"/>
      <c r="I126" s="60"/>
      <c r="J126" s="60"/>
      <c r="K126" s="60"/>
    </row>
    <row r="127" spans="1:11" ht="12.75">
      <c r="A127" s="60"/>
      <c r="B127" s="60"/>
      <c r="C127" s="60"/>
      <c r="E127" s="60"/>
      <c r="F127" s="60"/>
      <c r="G127" s="60"/>
      <c r="H127" s="60"/>
      <c r="I127" s="60"/>
      <c r="J127" s="60"/>
      <c r="K127" s="60"/>
    </row>
    <row r="128" spans="1:11" ht="16.5">
      <c r="A128" s="60"/>
      <c r="B128" s="60"/>
      <c r="C128" s="60"/>
      <c r="E128" s="60"/>
      <c r="F128" s="60"/>
      <c r="G128" s="816" t="s">
        <v>427</v>
      </c>
      <c r="H128" s="816"/>
      <c r="I128" s="816"/>
      <c r="J128" s="816"/>
      <c r="K128" s="816"/>
    </row>
  </sheetData>
  <sheetProtection password="C73E" sheet="1" selectLockedCells="1"/>
  <mergeCells count="17">
    <mergeCell ref="C1:K1"/>
    <mergeCell ref="D7:D8"/>
    <mergeCell ref="E7:F7"/>
    <mergeCell ref="G7:G8"/>
    <mergeCell ref="H7:J7"/>
    <mergeCell ref="K7:K8"/>
    <mergeCell ref="C2:K2"/>
    <mergeCell ref="G121:K121"/>
    <mergeCell ref="G122:K122"/>
    <mergeCell ref="G128:K128"/>
    <mergeCell ref="A1:B1"/>
    <mergeCell ref="A2:B2"/>
    <mergeCell ref="A4:K4"/>
    <mergeCell ref="A5:K5"/>
    <mergeCell ref="A7:A8"/>
    <mergeCell ref="B7:B8"/>
    <mergeCell ref="C7:C8"/>
  </mergeCells>
  <printOptions/>
  <pageMargins left="0.1968503937007874" right="0.1968503937007874" top="0.2362204724409449" bottom="0.23622047244094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="115" zoomScaleNormal="115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D13" sqref="D13"/>
    </sheetView>
  </sheetViews>
  <sheetFormatPr defaultColWidth="9.140625" defaultRowHeight="12.75"/>
  <cols>
    <col min="1" max="1" width="35.8515625" style="52" customWidth="1"/>
    <col min="2" max="2" width="9.7109375" style="52" customWidth="1"/>
    <col min="3" max="3" width="11.140625" style="52" customWidth="1"/>
    <col min="4" max="4" width="10.57421875" style="52" customWidth="1"/>
    <col min="5" max="5" width="11.140625" style="52" customWidth="1"/>
    <col min="6" max="6" width="13.7109375" style="52" customWidth="1"/>
    <col min="7" max="7" width="10.57421875" style="52" customWidth="1"/>
    <col min="8" max="8" width="10.140625" style="52" customWidth="1"/>
    <col min="9" max="9" width="9.421875" style="52" customWidth="1"/>
    <col min="10" max="10" width="12.421875" style="52" customWidth="1"/>
    <col min="11" max="11" width="9.57421875" style="52" customWidth="1"/>
    <col min="12" max="12" width="9.140625" style="52" customWidth="1"/>
    <col min="13" max="14" width="9.28125" style="52" bestFit="1" customWidth="1"/>
    <col min="15" max="16384" width="9.140625" style="52" customWidth="1"/>
  </cols>
  <sheetData>
    <row r="1" spans="1:11" ht="16.5">
      <c r="A1" s="839" t="s">
        <v>413</v>
      </c>
      <c r="B1" s="839"/>
      <c r="C1" s="840" t="s">
        <v>60</v>
      </c>
      <c r="D1" s="840"/>
      <c r="E1" s="840"/>
      <c r="F1" s="840"/>
      <c r="G1" s="840"/>
      <c r="H1" s="840"/>
      <c r="I1" s="840"/>
      <c r="J1" s="840"/>
      <c r="K1" s="840"/>
    </row>
    <row r="2" spans="1:11" ht="18.75" customHeight="1">
      <c r="A2" s="839" t="s">
        <v>414</v>
      </c>
      <c r="B2" s="839"/>
      <c r="C2" s="840" t="s">
        <v>61</v>
      </c>
      <c r="D2" s="840"/>
      <c r="E2" s="840"/>
      <c r="F2" s="840"/>
      <c r="G2" s="840"/>
      <c r="H2" s="840"/>
      <c r="I2" s="840"/>
      <c r="J2" s="840"/>
      <c r="K2" s="840"/>
    </row>
    <row r="3" spans="1:11" ht="12" customHeight="1">
      <c r="A3" s="76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841" t="s">
        <v>0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</row>
    <row r="5" spans="1:11" ht="20.25" customHeight="1">
      <c r="A5" s="842" t="s">
        <v>443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</row>
    <row r="6" ht="12.75" customHeight="1" thickBot="1"/>
    <row r="7" spans="1:11" ht="21.75" customHeight="1" thickTop="1">
      <c r="A7" s="833" t="s">
        <v>1</v>
      </c>
      <c r="B7" s="835" t="s">
        <v>2</v>
      </c>
      <c r="C7" s="837" t="s">
        <v>64</v>
      </c>
      <c r="D7" s="837" t="s">
        <v>71</v>
      </c>
      <c r="E7" s="828" t="s">
        <v>66</v>
      </c>
      <c r="F7" s="830"/>
      <c r="G7" s="837" t="s">
        <v>69</v>
      </c>
      <c r="H7" s="828" t="s">
        <v>3</v>
      </c>
      <c r="I7" s="829"/>
      <c r="J7" s="830"/>
      <c r="K7" s="831" t="s">
        <v>4</v>
      </c>
    </row>
    <row r="8" spans="1:11" ht="45.75" customHeight="1">
      <c r="A8" s="834"/>
      <c r="B8" s="836"/>
      <c r="C8" s="838"/>
      <c r="D8" s="838"/>
      <c r="E8" s="53" t="s">
        <v>57</v>
      </c>
      <c r="F8" s="53" t="s">
        <v>75</v>
      </c>
      <c r="G8" s="838"/>
      <c r="H8" s="54" t="s">
        <v>50</v>
      </c>
      <c r="I8" s="54" t="s">
        <v>51</v>
      </c>
      <c r="J8" s="760" t="s">
        <v>70</v>
      </c>
      <c r="K8" s="832"/>
    </row>
    <row r="9" spans="1:11" ht="15" customHeight="1">
      <c r="A9" s="4" t="s">
        <v>199</v>
      </c>
      <c r="B9" s="1"/>
      <c r="C9" s="1"/>
      <c r="D9" s="339"/>
      <c r="E9" s="5"/>
      <c r="F9" s="6"/>
      <c r="G9" s="5"/>
      <c r="H9" s="5"/>
      <c r="I9" s="5"/>
      <c r="J9" s="5"/>
      <c r="K9" s="417"/>
    </row>
    <row r="10" spans="1:11" ht="15" customHeight="1">
      <c r="A10" s="4" t="s">
        <v>200</v>
      </c>
      <c r="B10" s="1"/>
      <c r="C10" s="1"/>
      <c r="D10" s="769"/>
      <c r="E10" s="5"/>
      <c r="F10" s="761"/>
      <c r="G10" s="761"/>
      <c r="H10" s="19"/>
      <c r="I10" s="761"/>
      <c r="J10" s="761"/>
      <c r="K10" s="421"/>
    </row>
    <row r="11" spans="1:11" ht="15" customHeight="1">
      <c r="A11" s="298" t="s">
        <v>234</v>
      </c>
      <c r="B11" s="299" t="s">
        <v>5</v>
      </c>
      <c r="C11" s="300">
        <f>C12+C13</f>
        <v>4571.4</v>
      </c>
      <c r="D11" s="300">
        <f>D12+D13</f>
        <v>4571.4</v>
      </c>
      <c r="E11" s="300">
        <f>E12+E13</f>
        <v>4419.8</v>
      </c>
      <c r="F11" s="300">
        <f>F12+F13</f>
        <v>4583.3</v>
      </c>
      <c r="G11" s="300">
        <f>G12+G13</f>
        <v>4583.3</v>
      </c>
      <c r="H11" s="301">
        <f>F11/D11*100</f>
        <v>100.2603141269633</v>
      </c>
      <c r="I11" s="301">
        <f aca="true" t="shared" si="0" ref="I11:I16">F11/E11*100</f>
        <v>103.6992624100638</v>
      </c>
      <c r="J11" s="301">
        <f>G11/C11*100</f>
        <v>100.2603141269633</v>
      </c>
      <c r="K11" s="418"/>
    </row>
    <row r="12" spans="1:11" ht="15" customHeight="1">
      <c r="A12" s="29" t="s">
        <v>6</v>
      </c>
      <c r="B12" s="12" t="s">
        <v>5</v>
      </c>
      <c r="C12" s="82">
        <f>'6 thang dau nam 2022'!C12</f>
        <v>3300</v>
      </c>
      <c r="D12" s="358">
        <v>3300</v>
      </c>
      <c r="E12" s="82">
        <f>'6 thang dau nam 2022'!E12</f>
        <v>3077.8</v>
      </c>
      <c r="F12" s="83">
        <v>3205.9</v>
      </c>
      <c r="G12" s="68">
        <v>3205.9</v>
      </c>
      <c r="H12" s="47">
        <f aca="true" t="shared" si="1" ref="H12:H96">F12/D12*100</f>
        <v>97.14848484848486</v>
      </c>
      <c r="I12" s="47">
        <f t="shared" si="0"/>
        <v>104.16206381181364</v>
      </c>
      <c r="J12" s="47">
        <f aca="true" t="shared" si="2" ref="J12:J75">G12/C12*100</f>
        <v>97.14848484848486</v>
      </c>
      <c r="K12" s="419"/>
    </row>
    <row r="13" spans="1:11" ht="15" customHeight="1">
      <c r="A13" s="29" t="s">
        <v>7</v>
      </c>
      <c r="B13" s="12" t="s">
        <v>5</v>
      </c>
      <c r="C13" s="82">
        <f>'6 thang dau nam 2022'!C13</f>
        <v>1271.4</v>
      </c>
      <c r="D13" s="358">
        <v>1271.4</v>
      </c>
      <c r="E13" s="82">
        <f>'6 thang dau nam 2022'!E13</f>
        <v>1342</v>
      </c>
      <c r="F13" s="83">
        <v>1377.4</v>
      </c>
      <c r="G13" s="68">
        <v>1377.4</v>
      </c>
      <c r="H13" s="47">
        <f t="shared" si="1"/>
        <v>108.33726600597767</v>
      </c>
      <c r="I13" s="47">
        <f t="shared" si="0"/>
        <v>102.63785394932935</v>
      </c>
      <c r="J13" s="47">
        <f t="shared" si="2"/>
        <v>108.33726600597767</v>
      </c>
      <c r="K13" s="419"/>
    </row>
    <row r="14" spans="1:11" ht="15" customHeight="1">
      <c r="A14" s="13" t="s">
        <v>235</v>
      </c>
      <c r="B14" s="12" t="s">
        <v>5</v>
      </c>
      <c r="C14" s="82">
        <f>'6 thang dau nam 2022'!C14</f>
        <v>24.9</v>
      </c>
      <c r="D14" s="358">
        <v>24.9</v>
      </c>
      <c r="E14" s="82">
        <f>'6 thang dau nam 2022'!E14</f>
        <v>22.2</v>
      </c>
      <c r="F14" s="83">
        <v>24.8</v>
      </c>
      <c r="G14" s="68">
        <v>24.8</v>
      </c>
      <c r="H14" s="47">
        <f t="shared" si="1"/>
        <v>99.59839357429719</v>
      </c>
      <c r="I14" s="47">
        <f t="shared" si="0"/>
        <v>111.71171171171173</v>
      </c>
      <c r="J14" s="47">
        <f t="shared" si="2"/>
        <v>99.59839357429719</v>
      </c>
      <c r="K14" s="419"/>
    </row>
    <row r="15" spans="1:11" ht="15" customHeight="1">
      <c r="A15" s="13" t="s">
        <v>205</v>
      </c>
      <c r="B15" s="12" t="s">
        <v>5</v>
      </c>
      <c r="C15" s="82">
        <f>'6 thang dau nam 2022'!C15</f>
        <v>14187.5</v>
      </c>
      <c r="D15" s="358"/>
      <c r="E15" s="82">
        <f>'6 thang dau nam 2022'!E15</f>
        <v>11050</v>
      </c>
      <c r="F15" s="83">
        <v>11605.2</v>
      </c>
      <c r="G15" s="68">
        <v>11605.2</v>
      </c>
      <c r="H15" s="47" t="e">
        <f t="shared" si="1"/>
        <v>#DIV/0!</v>
      </c>
      <c r="I15" s="47">
        <f t="shared" si="0"/>
        <v>105.02443438914028</v>
      </c>
      <c r="J15" s="47">
        <f t="shared" si="2"/>
        <v>81.7987665198238</v>
      </c>
      <c r="K15" s="419"/>
    </row>
    <row r="16" spans="1:11" ht="15" customHeight="1">
      <c r="A16" s="302" t="s">
        <v>236</v>
      </c>
      <c r="B16" s="376" t="s">
        <v>5</v>
      </c>
      <c r="C16" s="413">
        <f>'6 thang dau nam 2022'!C16</f>
        <v>8545.4</v>
      </c>
      <c r="D16" s="378">
        <v>7250</v>
      </c>
      <c r="E16" s="413">
        <f>'6 thang dau nam 2022'!E16</f>
        <v>8545.4</v>
      </c>
      <c r="F16" s="377">
        <v>5538</v>
      </c>
      <c r="G16" s="303">
        <v>7100</v>
      </c>
      <c r="H16" s="379">
        <f t="shared" si="1"/>
        <v>76.38620689655173</v>
      </c>
      <c r="I16" s="379">
        <f t="shared" si="0"/>
        <v>64.80679663912748</v>
      </c>
      <c r="J16" s="379">
        <f t="shared" si="2"/>
        <v>83.08563671683011</v>
      </c>
      <c r="K16" s="420"/>
    </row>
    <row r="17" spans="1:11" ht="15" customHeight="1">
      <c r="A17" s="4" t="s">
        <v>201</v>
      </c>
      <c r="B17" s="7"/>
      <c r="C17" s="347"/>
      <c r="D17" s="338"/>
      <c r="E17" s="348"/>
      <c r="F17" s="331"/>
      <c r="G17" s="332"/>
      <c r="H17" s="49"/>
      <c r="I17" s="49"/>
      <c r="J17" s="49"/>
      <c r="K17" s="417"/>
    </row>
    <row r="18" spans="1:11" ht="15" customHeight="1">
      <c r="A18" s="4" t="s">
        <v>202</v>
      </c>
      <c r="B18" s="1" t="s">
        <v>8</v>
      </c>
      <c r="C18" s="333">
        <f>SUM(C26:C32)+C19+C24+C23</f>
        <v>2264</v>
      </c>
      <c r="D18" s="333">
        <f>SUM(D26:D32)+D19+D24+D23</f>
        <v>2264</v>
      </c>
      <c r="E18" s="333">
        <f>SUM(E26:E32)+E19+E24+E23</f>
        <v>2117</v>
      </c>
      <c r="F18" s="333">
        <f>SUM(F26:F32)+F19+F24+F23</f>
        <v>2186.7</v>
      </c>
      <c r="G18" s="333">
        <f>SUM(G26:G32)+G19+G24+G23</f>
        <v>2186.7</v>
      </c>
      <c r="H18" s="50">
        <f t="shared" si="1"/>
        <v>96.58568904593639</v>
      </c>
      <c r="I18" s="50">
        <f aca="true" t="shared" si="3" ref="I18:I46">F18/E18*100</f>
        <v>103.29239489844117</v>
      </c>
      <c r="J18" s="50">
        <f t="shared" si="2"/>
        <v>96.58568904593639</v>
      </c>
      <c r="K18" s="421"/>
    </row>
    <row r="19" spans="1:11" ht="15" customHeight="1">
      <c r="A19" s="298" t="s">
        <v>203</v>
      </c>
      <c r="B19" s="299" t="s">
        <v>8</v>
      </c>
      <c r="C19" s="300">
        <f>C20+C21</f>
        <v>594.7</v>
      </c>
      <c r="D19" s="300">
        <f>D20+D21</f>
        <v>594.7</v>
      </c>
      <c r="E19" s="300">
        <f>E20+E21</f>
        <v>574</v>
      </c>
      <c r="F19" s="300">
        <f>F20+F21</f>
        <v>587.8</v>
      </c>
      <c r="G19" s="300">
        <f>G20+G21</f>
        <v>587.8</v>
      </c>
      <c r="H19" s="301">
        <f t="shared" si="1"/>
        <v>98.83975113502605</v>
      </c>
      <c r="I19" s="301">
        <f t="shared" si="3"/>
        <v>102.40418118466899</v>
      </c>
      <c r="J19" s="301">
        <f t="shared" si="2"/>
        <v>98.83975113502605</v>
      </c>
      <c r="K19" s="418"/>
    </row>
    <row r="20" spans="1:11" ht="15" customHeight="1">
      <c r="A20" s="29" t="s">
        <v>9</v>
      </c>
      <c r="B20" s="12" t="s">
        <v>8</v>
      </c>
      <c r="C20" s="82">
        <f>'6 thang dau nam 2022'!C20</f>
        <v>323</v>
      </c>
      <c r="D20" s="358">
        <v>323</v>
      </c>
      <c r="E20" s="82">
        <f>'6 thang dau nam 2022'!E20</f>
        <v>310</v>
      </c>
      <c r="F20" s="68">
        <f>'6 thang dau nam 2022'!F20</f>
        <v>310</v>
      </c>
      <c r="G20" s="88">
        <v>310</v>
      </c>
      <c r="H20" s="47">
        <f t="shared" si="1"/>
        <v>95.97523219814241</v>
      </c>
      <c r="I20" s="47">
        <f t="shared" si="3"/>
        <v>100</v>
      </c>
      <c r="J20" s="47">
        <f t="shared" si="2"/>
        <v>95.97523219814241</v>
      </c>
      <c r="K20" s="419"/>
    </row>
    <row r="21" spans="1:11" ht="15" customHeight="1">
      <c r="A21" s="29" t="s">
        <v>10</v>
      </c>
      <c r="B21" s="12" t="s">
        <v>8</v>
      </c>
      <c r="C21" s="82">
        <f>'6 thang dau nam 2022'!C21</f>
        <v>271.7</v>
      </c>
      <c r="D21" s="358">
        <v>271.7</v>
      </c>
      <c r="E21" s="82">
        <f>'6 thang dau nam 2022'!E21</f>
        <v>264</v>
      </c>
      <c r="F21" s="68">
        <v>277.8</v>
      </c>
      <c r="G21" s="88">
        <v>277.8</v>
      </c>
      <c r="H21" s="47">
        <f t="shared" si="1"/>
        <v>102.24512329775489</v>
      </c>
      <c r="I21" s="47">
        <f t="shared" si="3"/>
        <v>105.22727272727272</v>
      </c>
      <c r="J21" s="47">
        <f t="shared" si="2"/>
        <v>102.24512329775489</v>
      </c>
      <c r="K21" s="422"/>
    </row>
    <row r="22" spans="1:11" ht="15" customHeight="1">
      <c r="A22" s="359" t="s">
        <v>14</v>
      </c>
      <c r="B22" s="12" t="s">
        <v>15</v>
      </c>
      <c r="C22" s="82">
        <f>'6 thang dau nam 2022'!C22</f>
        <v>68.4</v>
      </c>
      <c r="D22" s="358"/>
      <c r="E22" s="82">
        <f>'6 thang dau nam 2022'!E22</f>
        <v>69.4</v>
      </c>
      <c r="F22" s="68">
        <v>68.8</v>
      </c>
      <c r="G22" s="94">
        <v>68.8</v>
      </c>
      <c r="H22" s="47" t="e">
        <f t="shared" si="1"/>
        <v>#DIV/0!</v>
      </c>
      <c r="I22" s="47">
        <f t="shared" si="3"/>
        <v>99.13544668587895</v>
      </c>
      <c r="J22" s="47">
        <f t="shared" si="2"/>
        <v>100.58479532163742</v>
      </c>
      <c r="K22" s="422"/>
    </row>
    <row r="23" spans="1:11" ht="15" customHeight="1">
      <c r="A23" s="13" t="s">
        <v>204</v>
      </c>
      <c r="B23" s="12" t="s">
        <v>8</v>
      </c>
      <c r="C23" s="82">
        <f>'6 thang dau nam 2022'!C23</f>
        <v>321.3</v>
      </c>
      <c r="D23" s="358">
        <v>321.3</v>
      </c>
      <c r="E23" s="82">
        <f>'6 thang dau nam 2022'!E23</f>
        <v>340</v>
      </c>
      <c r="F23" s="68">
        <v>346</v>
      </c>
      <c r="G23" s="88">
        <v>346</v>
      </c>
      <c r="H23" s="47">
        <f t="shared" si="1"/>
        <v>107.68751945222532</v>
      </c>
      <c r="I23" s="47">
        <f t="shared" si="3"/>
        <v>101.76470588235293</v>
      </c>
      <c r="J23" s="47">
        <f t="shared" si="2"/>
        <v>107.68751945222532</v>
      </c>
      <c r="K23" s="419"/>
    </row>
    <row r="24" spans="1:11" ht="15" customHeight="1">
      <c r="A24" s="13" t="s">
        <v>205</v>
      </c>
      <c r="B24" s="12" t="s">
        <v>8</v>
      </c>
      <c r="C24" s="82">
        <f>'6 thang dau nam 2022'!C24</f>
        <v>625</v>
      </c>
      <c r="D24" s="358">
        <v>625</v>
      </c>
      <c r="E24" s="82">
        <f>'6 thang dau nam 2022'!E24</f>
        <v>500</v>
      </c>
      <c r="F24" s="68">
        <v>504</v>
      </c>
      <c r="G24" s="88">
        <v>504</v>
      </c>
      <c r="H24" s="47">
        <f t="shared" si="1"/>
        <v>80.64</v>
      </c>
      <c r="I24" s="47">
        <f t="shared" si="3"/>
        <v>100.8</v>
      </c>
      <c r="J24" s="47">
        <f t="shared" si="2"/>
        <v>80.64</v>
      </c>
      <c r="K24" s="419"/>
    </row>
    <row r="25" spans="1:11" ht="15" customHeight="1">
      <c r="A25" s="29" t="s">
        <v>11</v>
      </c>
      <c r="B25" s="12" t="s">
        <v>8</v>
      </c>
      <c r="C25" s="82">
        <f>'6 thang dau nam 2022'!C25</f>
        <v>600</v>
      </c>
      <c r="D25" s="358">
        <v>600</v>
      </c>
      <c r="E25" s="82">
        <f>'6 thang dau nam 2022'!E25</f>
        <v>450</v>
      </c>
      <c r="F25" s="68">
        <v>454</v>
      </c>
      <c r="G25" s="88">
        <v>454</v>
      </c>
      <c r="H25" s="47">
        <f t="shared" si="1"/>
        <v>75.66666666666667</v>
      </c>
      <c r="I25" s="47">
        <f t="shared" si="3"/>
        <v>100.8888888888889</v>
      </c>
      <c r="J25" s="47">
        <f t="shared" si="2"/>
        <v>75.66666666666667</v>
      </c>
      <c r="K25" s="419"/>
    </row>
    <row r="26" spans="1:11" ht="15" customHeight="1">
      <c r="A26" s="13" t="s">
        <v>206</v>
      </c>
      <c r="B26" s="12" t="s">
        <v>8</v>
      </c>
      <c r="C26" s="82">
        <f>'6 thang dau nam 2022'!C26</f>
        <v>57.2</v>
      </c>
      <c r="D26" s="358">
        <v>57.2</v>
      </c>
      <c r="E26" s="82">
        <f>'6 thang dau nam 2022'!E26</f>
        <v>50</v>
      </c>
      <c r="F26" s="68">
        <v>52.7</v>
      </c>
      <c r="G26" s="88">
        <v>52.7</v>
      </c>
      <c r="H26" s="47">
        <f t="shared" si="1"/>
        <v>92.13286713286713</v>
      </c>
      <c r="I26" s="47">
        <f t="shared" si="3"/>
        <v>105.4</v>
      </c>
      <c r="J26" s="47">
        <f t="shared" si="2"/>
        <v>92.13286713286713</v>
      </c>
      <c r="K26" s="419"/>
    </row>
    <row r="27" spans="1:11" ht="15" customHeight="1">
      <c r="A27" s="13" t="s">
        <v>207</v>
      </c>
      <c r="B27" s="12" t="s">
        <v>8</v>
      </c>
      <c r="C27" s="82">
        <f>'6 thang dau nam 2022'!C27</f>
        <v>15.7</v>
      </c>
      <c r="D27" s="358">
        <v>15.7</v>
      </c>
      <c r="E27" s="82">
        <f>'6 thang dau nam 2022'!E27</f>
        <v>14</v>
      </c>
      <c r="F27" s="68">
        <v>15.3</v>
      </c>
      <c r="G27" s="88">
        <v>15.3</v>
      </c>
      <c r="H27" s="47">
        <f t="shared" si="1"/>
        <v>97.45222929936307</v>
      </c>
      <c r="I27" s="47">
        <f t="shared" si="3"/>
        <v>109.28571428571429</v>
      </c>
      <c r="J27" s="47">
        <f t="shared" si="2"/>
        <v>97.45222929936307</v>
      </c>
      <c r="K27" s="419"/>
    </row>
    <row r="28" spans="1:11" ht="15" customHeight="1">
      <c r="A28" s="13" t="s">
        <v>208</v>
      </c>
      <c r="B28" s="12" t="s">
        <v>8</v>
      </c>
      <c r="C28" s="82">
        <f>'6 thang dau nam 2022'!C28</f>
        <v>189</v>
      </c>
      <c r="D28" s="358">
        <v>189</v>
      </c>
      <c r="E28" s="82">
        <f>'6 thang dau nam 2022'!E28</f>
        <v>170</v>
      </c>
      <c r="F28" s="68">
        <v>182.7</v>
      </c>
      <c r="G28" s="88">
        <v>182.7</v>
      </c>
      <c r="H28" s="47">
        <f t="shared" si="1"/>
        <v>96.66666666666666</v>
      </c>
      <c r="I28" s="47">
        <f t="shared" si="3"/>
        <v>107.47058823529412</v>
      </c>
      <c r="J28" s="47">
        <f t="shared" si="2"/>
        <v>96.66666666666666</v>
      </c>
      <c r="K28" s="419"/>
    </row>
    <row r="29" spans="1:11" ht="15" customHeight="1">
      <c r="A29" s="13" t="s">
        <v>209</v>
      </c>
      <c r="B29" s="12" t="s">
        <v>8</v>
      </c>
      <c r="C29" s="82">
        <f>'6 thang dau nam 2022'!C29</f>
        <v>287.1</v>
      </c>
      <c r="D29" s="358">
        <v>287.1</v>
      </c>
      <c r="E29" s="82">
        <f>'6 thang dau nam 2022'!E29</f>
        <v>296</v>
      </c>
      <c r="F29" s="89">
        <v>320.4</v>
      </c>
      <c r="G29" s="88">
        <v>320.4</v>
      </c>
      <c r="H29" s="47">
        <f t="shared" si="1"/>
        <v>111.59874608150469</v>
      </c>
      <c r="I29" s="47">
        <f t="shared" si="3"/>
        <v>108.24324324324324</v>
      </c>
      <c r="J29" s="47">
        <f t="shared" si="2"/>
        <v>111.59874608150469</v>
      </c>
      <c r="K29" s="419"/>
    </row>
    <row r="30" spans="1:11" ht="15" customHeight="1">
      <c r="A30" s="13" t="s">
        <v>210</v>
      </c>
      <c r="B30" s="12" t="s">
        <v>8</v>
      </c>
      <c r="C30" s="82">
        <f>'6 thang dau nam 2022'!C30</f>
        <v>61</v>
      </c>
      <c r="D30" s="358">
        <v>61</v>
      </c>
      <c r="E30" s="82">
        <f>'6 thang dau nam 2022'!E30</f>
        <v>60</v>
      </c>
      <c r="F30" s="68">
        <v>64.6</v>
      </c>
      <c r="G30" s="88">
        <v>64.6</v>
      </c>
      <c r="H30" s="47">
        <f t="shared" si="1"/>
        <v>105.90163934426229</v>
      </c>
      <c r="I30" s="47">
        <f t="shared" si="3"/>
        <v>107.66666666666667</v>
      </c>
      <c r="J30" s="47">
        <f t="shared" si="2"/>
        <v>105.90163934426229</v>
      </c>
      <c r="K30" s="419"/>
    </row>
    <row r="31" spans="1:11" ht="15" customHeight="1">
      <c r="A31" s="13" t="s">
        <v>211</v>
      </c>
      <c r="B31" s="12" t="s">
        <v>8</v>
      </c>
      <c r="C31" s="82">
        <f>'6 thang dau nam 2022'!C31</f>
        <v>25</v>
      </c>
      <c r="D31" s="358">
        <v>25</v>
      </c>
      <c r="E31" s="82">
        <f>'6 thang dau nam 2022'!E31</f>
        <v>25</v>
      </c>
      <c r="F31" s="68">
        <v>25.2</v>
      </c>
      <c r="G31" s="88">
        <v>25.2</v>
      </c>
      <c r="H31" s="47">
        <f t="shared" si="1"/>
        <v>100.8</v>
      </c>
      <c r="I31" s="47">
        <f t="shared" si="3"/>
        <v>100.8</v>
      </c>
      <c r="J31" s="47">
        <f t="shared" si="2"/>
        <v>100.8</v>
      </c>
      <c r="K31" s="419"/>
    </row>
    <row r="32" spans="1:11" ht="15" customHeight="1">
      <c r="A32" s="302" t="s">
        <v>212</v>
      </c>
      <c r="B32" s="376" t="s">
        <v>8</v>
      </c>
      <c r="C32" s="413">
        <f>'6 thang dau nam 2022'!C32</f>
        <v>88</v>
      </c>
      <c r="D32" s="378">
        <v>88</v>
      </c>
      <c r="E32" s="413">
        <f>'6 thang dau nam 2022'!E32</f>
        <v>88</v>
      </c>
      <c r="F32" s="303">
        <v>88</v>
      </c>
      <c r="G32" s="304">
        <v>88</v>
      </c>
      <c r="H32" s="379">
        <f t="shared" si="1"/>
        <v>100</v>
      </c>
      <c r="I32" s="379">
        <f t="shared" si="3"/>
        <v>100</v>
      </c>
      <c r="J32" s="379">
        <f t="shared" si="2"/>
        <v>100</v>
      </c>
      <c r="K32" s="423"/>
    </row>
    <row r="33" spans="1:11" ht="15" customHeight="1">
      <c r="A33" s="4" t="s">
        <v>218</v>
      </c>
      <c r="B33" s="1" t="s">
        <v>8</v>
      </c>
      <c r="C33" s="333">
        <f>C34+C37+C40+C43+C46</f>
        <v>2490.66</v>
      </c>
      <c r="D33" s="333">
        <f>D34+D37+D40+D43+D46</f>
        <v>1818.16</v>
      </c>
      <c r="E33" s="333">
        <f>E34+E37+E40+E43+E46</f>
        <v>1818.16</v>
      </c>
      <c r="F33" s="333">
        <f>F34+F37+F40+F43+F46</f>
        <v>2176.5</v>
      </c>
      <c r="G33" s="333">
        <f>G34+G37+G40+G43+G46</f>
        <v>2201.4</v>
      </c>
      <c r="H33" s="50">
        <f t="shared" si="1"/>
        <v>119.70893650723808</v>
      </c>
      <c r="I33" s="50">
        <f t="shared" si="3"/>
        <v>119.70893650723808</v>
      </c>
      <c r="J33" s="50">
        <f t="shared" si="2"/>
        <v>88.38621088386212</v>
      </c>
      <c r="K33" s="421"/>
    </row>
    <row r="34" spans="1:11" ht="15" customHeight="1">
      <c r="A34" s="298" t="s">
        <v>213</v>
      </c>
      <c r="B34" s="299" t="s">
        <v>8</v>
      </c>
      <c r="C34" s="382">
        <f>C35+C36</f>
        <v>1818.16</v>
      </c>
      <c r="D34" s="382">
        <f>D35+D36</f>
        <v>1818.16</v>
      </c>
      <c r="E34" s="382">
        <f>E35+E36</f>
        <v>1818.16</v>
      </c>
      <c r="F34" s="382">
        <f>F35+F36</f>
        <v>1485.6000000000001</v>
      </c>
      <c r="G34" s="382">
        <f>G35+G36</f>
        <v>1485.6000000000001</v>
      </c>
      <c r="H34" s="301">
        <f t="shared" si="1"/>
        <v>81.7089805077661</v>
      </c>
      <c r="I34" s="301">
        <f t="shared" si="3"/>
        <v>81.7089805077661</v>
      </c>
      <c r="J34" s="301">
        <f t="shared" si="2"/>
        <v>81.7089805077661</v>
      </c>
      <c r="K34" s="418"/>
    </row>
    <row r="35" spans="1:11" ht="15" customHeight="1">
      <c r="A35" s="29" t="s">
        <v>215</v>
      </c>
      <c r="B35" s="12" t="s">
        <v>8</v>
      </c>
      <c r="C35" s="82">
        <f>'6 thang dau nam 2022'!C35</f>
        <v>0</v>
      </c>
      <c r="D35" s="358"/>
      <c r="E35" s="82">
        <f>'6 thang dau nam 2022'!E35</f>
        <v>0</v>
      </c>
      <c r="F35" s="68">
        <v>35.2</v>
      </c>
      <c r="G35" s="88">
        <v>35.2</v>
      </c>
      <c r="H35" s="47" t="e">
        <f t="shared" si="1"/>
        <v>#DIV/0!</v>
      </c>
      <c r="I35" s="47" t="e">
        <f t="shared" si="3"/>
        <v>#DIV/0!</v>
      </c>
      <c r="J35" s="47" t="e">
        <f t="shared" si="2"/>
        <v>#DIV/0!</v>
      </c>
      <c r="K35" s="419"/>
    </row>
    <row r="36" spans="1:11" ht="15" customHeight="1">
      <c r="A36" s="13" t="s">
        <v>214</v>
      </c>
      <c r="B36" s="12" t="s">
        <v>8</v>
      </c>
      <c r="C36" s="82">
        <f>'6 thang dau nam 2022'!C36</f>
        <v>1818.16</v>
      </c>
      <c r="D36" s="358">
        <v>1818.16</v>
      </c>
      <c r="E36" s="82">
        <f>'6 thang dau nam 2022'!E36</f>
        <v>1818.16</v>
      </c>
      <c r="F36" s="68">
        <v>1450.4</v>
      </c>
      <c r="G36" s="88">
        <v>1450.4</v>
      </c>
      <c r="H36" s="47">
        <f t="shared" si="1"/>
        <v>79.77295727548731</v>
      </c>
      <c r="I36" s="47">
        <f t="shared" si="3"/>
        <v>79.77295727548731</v>
      </c>
      <c r="J36" s="47">
        <f t="shared" si="2"/>
        <v>79.77295727548731</v>
      </c>
      <c r="K36" s="419"/>
    </row>
    <row r="37" spans="1:11" ht="15" customHeight="1">
      <c r="A37" s="13" t="s">
        <v>216</v>
      </c>
      <c r="B37" s="12" t="s">
        <v>8</v>
      </c>
      <c r="C37" s="87">
        <f>C38+C39</f>
        <v>258.3</v>
      </c>
      <c r="D37" s="87">
        <f>D38+D39</f>
        <v>0</v>
      </c>
      <c r="E37" s="87">
        <f>E38+E39</f>
        <v>0</v>
      </c>
      <c r="F37" s="87">
        <f>F38+F39</f>
        <v>265.4</v>
      </c>
      <c r="G37" s="87">
        <f>G38+G39</f>
        <v>280</v>
      </c>
      <c r="H37" s="47" t="e">
        <f t="shared" si="1"/>
        <v>#DIV/0!</v>
      </c>
      <c r="I37" s="47" t="e">
        <f t="shared" si="3"/>
        <v>#DIV/0!</v>
      </c>
      <c r="J37" s="47">
        <f t="shared" si="2"/>
        <v>108.4010840108401</v>
      </c>
      <c r="K37" s="419"/>
    </row>
    <row r="38" spans="1:11" ht="15" customHeight="1">
      <c r="A38" s="29" t="s">
        <v>215</v>
      </c>
      <c r="B38" s="12" t="s">
        <v>8</v>
      </c>
      <c r="C38" s="82">
        <f>'6 thang dau nam 2022'!C38</f>
        <v>156.4</v>
      </c>
      <c r="D38" s="358"/>
      <c r="E38" s="82">
        <f>'6 thang dau nam 2022'!E38</f>
        <v>0</v>
      </c>
      <c r="F38" s="68">
        <v>145.4</v>
      </c>
      <c r="G38" s="88">
        <v>160</v>
      </c>
      <c r="H38" s="47" t="e">
        <f t="shared" si="1"/>
        <v>#DIV/0!</v>
      </c>
      <c r="I38" s="47" t="e">
        <f t="shared" si="3"/>
        <v>#DIV/0!</v>
      </c>
      <c r="J38" s="47">
        <f t="shared" si="2"/>
        <v>102.30179028132993</v>
      </c>
      <c r="K38" s="419"/>
    </row>
    <row r="39" spans="1:11" ht="15" customHeight="1">
      <c r="A39" s="13" t="s">
        <v>214</v>
      </c>
      <c r="B39" s="12" t="s">
        <v>8</v>
      </c>
      <c r="C39" s="82">
        <f>'6 thang dau nam 2022'!C39</f>
        <v>101.9</v>
      </c>
      <c r="D39" s="358"/>
      <c r="E39" s="82">
        <f>'6 thang dau nam 2022'!E39</f>
        <v>0</v>
      </c>
      <c r="F39" s="68">
        <v>120</v>
      </c>
      <c r="G39" s="88">
        <v>120</v>
      </c>
      <c r="H39" s="47" t="e">
        <f t="shared" si="1"/>
        <v>#DIV/0!</v>
      </c>
      <c r="I39" s="47" t="e">
        <f t="shared" si="3"/>
        <v>#DIV/0!</v>
      </c>
      <c r="J39" s="47">
        <f t="shared" si="2"/>
        <v>117.76251226692835</v>
      </c>
      <c r="K39" s="419"/>
    </row>
    <row r="40" spans="1:11" ht="15" customHeight="1">
      <c r="A40" s="13" t="s">
        <v>217</v>
      </c>
      <c r="B40" s="12" t="s">
        <v>8</v>
      </c>
      <c r="C40" s="87">
        <f>C41+C42</f>
        <v>149.5</v>
      </c>
      <c r="D40" s="87">
        <f>D41+D42</f>
        <v>0</v>
      </c>
      <c r="E40" s="87">
        <f>E41+E42</f>
        <v>0</v>
      </c>
      <c r="F40" s="87">
        <f>F41+F42</f>
        <v>149.5</v>
      </c>
      <c r="G40" s="87">
        <f>G41+G42</f>
        <v>150.6</v>
      </c>
      <c r="H40" s="47" t="e">
        <f t="shared" si="1"/>
        <v>#DIV/0!</v>
      </c>
      <c r="I40" s="47" t="e">
        <f t="shared" si="3"/>
        <v>#DIV/0!</v>
      </c>
      <c r="J40" s="47">
        <f t="shared" si="2"/>
        <v>100.73578595317724</v>
      </c>
      <c r="K40" s="419"/>
    </row>
    <row r="41" spans="1:11" ht="15" customHeight="1">
      <c r="A41" s="29" t="s">
        <v>215</v>
      </c>
      <c r="B41" s="12" t="s">
        <v>8</v>
      </c>
      <c r="C41" s="82">
        <f>'6 thang dau nam 2022'!C41</f>
        <v>54.4</v>
      </c>
      <c r="D41" s="358"/>
      <c r="E41" s="82">
        <f>'6 thang dau nam 2022'!E41</f>
        <v>0</v>
      </c>
      <c r="F41" s="68">
        <v>36.9</v>
      </c>
      <c r="G41" s="88">
        <v>38</v>
      </c>
      <c r="H41" s="47" t="e">
        <f t="shared" si="1"/>
        <v>#DIV/0!</v>
      </c>
      <c r="I41" s="47" t="e">
        <f t="shared" si="3"/>
        <v>#DIV/0!</v>
      </c>
      <c r="J41" s="47">
        <f t="shared" si="2"/>
        <v>69.8529411764706</v>
      </c>
      <c r="K41" s="419"/>
    </row>
    <row r="42" spans="1:11" ht="15" customHeight="1">
      <c r="A42" s="13" t="s">
        <v>214</v>
      </c>
      <c r="B42" s="12" t="s">
        <v>8</v>
      </c>
      <c r="C42" s="82">
        <f>'6 thang dau nam 2022'!C42</f>
        <v>95.1</v>
      </c>
      <c r="D42" s="358"/>
      <c r="E42" s="82">
        <f>'6 thang dau nam 2022'!E42</f>
        <v>0</v>
      </c>
      <c r="F42" s="68">
        <v>112.6</v>
      </c>
      <c r="G42" s="88">
        <v>112.6</v>
      </c>
      <c r="H42" s="47" t="e">
        <f t="shared" si="1"/>
        <v>#DIV/0!</v>
      </c>
      <c r="I42" s="47" t="e">
        <f t="shared" si="3"/>
        <v>#DIV/0!</v>
      </c>
      <c r="J42" s="47">
        <f t="shared" si="2"/>
        <v>118.40168243953732</v>
      </c>
      <c r="K42" s="419"/>
    </row>
    <row r="43" spans="1:11" ht="15" customHeight="1">
      <c r="A43" s="13" t="s">
        <v>219</v>
      </c>
      <c r="B43" s="12" t="s">
        <v>8</v>
      </c>
      <c r="C43" s="87">
        <f>C44+C45</f>
        <v>79.5</v>
      </c>
      <c r="D43" s="87">
        <f>D44+D45</f>
        <v>0</v>
      </c>
      <c r="E43" s="87">
        <f>E44+E45</f>
        <v>0</v>
      </c>
      <c r="F43" s="87">
        <f>F44+F45</f>
        <v>89.7</v>
      </c>
      <c r="G43" s="87">
        <f>G44+G45</f>
        <v>97.5</v>
      </c>
      <c r="H43" s="47" t="e">
        <f t="shared" si="1"/>
        <v>#DIV/0!</v>
      </c>
      <c r="I43" s="47" t="e">
        <f t="shared" si="3"/>
        <v>#DIV/0!</v>
      </c>
      <c r="J43" s="47">
        <f t="shared" si="2"/>
        <v>122.64150943396226</v>
      </c>
      <c r="K43" s="419"/>
    </row>
    <row r="44" spans="1:11" ht="15" customHeight="1">
      <c r="A44" s="29" t="s">
        <v>215</v>
      </c>
      <c r="B44" s="12" t="s">
        <v>8</v>
      </c>
      <c r="C44" s="82">
        <f>'6 thang dau nam 2022'!C44</f>
        <v>23</v>
      </c>
      <c r="D44" s="358"/>
      <c r="E44" s="82">
        <f>'6 thang dau nam 2022'!E44</f>
        <v>0</v>
      </c>
      <c r="F44" s="68">
        <v>32.2</v>
      </c>
      <c r="G44" s="88">
        <v>40</v>
      </c>
      <c r="H44" s="47" t="e">
        <f t="shared" si="1"/>
        <v>#DIV/0!</v>
      </c>
      <c r="I44" s="47" t="e">
        <f t="shared" si="3"/>
        <v>#DIV/0!</v>
      </c>
      <c r="J44" s="47">
        <f t="shared" si="2"/>
        <v>173.91304347826087</v>
      </c>
      <c r="K44" s="419"/>
    </row>
    <row r="45" spans="1:11" ht="15" customHeight="1">
      <c r="A45" s="13" t="s">
        <v>214</v>
      </c>
      <c r="B45" s="12" t="s">
        <v>8</v>
      </c>
      <c r="C45" s="82">
        <f>'6 thang dau nam 2022'!C45</f>
        <v>56.5</v>
      </c>
      <c r="D45" s="358"/>
      <c r="E45" s="82">
        <f>'6 thang dau nam 2022'!E45</f>
        <v>0</v>
      </c>
      <c r="F45" s="68">
        <v>57.5</v>
      </c>
      <c r="G45" s="88">
        <v>57.5</v>
      </c>
      <c r="H45" s="47" t="e">
        <f t="shared" si="1"/>
        <v>#DIV/0!</v>
      </c>
      <c r="I45" s="47" t="e">
        <f t="shared" si="3"/>
        <v>#DIV/0!</v>
      </c>
      <c r="J45" s="47">
        <f t="shared" si="2"/>
        <v>101.76991150442478</v>
      </c>
      <c r="K45" s="419"/>
    </row>
    <row r="46" spans="1:11" ht="15" customHeight="1">
      <c r="A46" s="13" t="s">
        <v>237</v>
      </c>
      <c r="B46" s="12" t="s">
        <v>8</v>
      </c>
      <c r="C46" s="87">
        <f>C47+C48</f>
        <v>185.2</v>
      </c>
      <c r="D46" s="87">
        <f>D47+D48</f>
        <v>0</v>
      </c>
      <c r="E46" s="87">
        <f>E47+E48</f>
        <v>0</v>
      </c>
      <c r="F46" s="87">
        <f>F47+F48</f>
        <v>186.29999999999998</v>
      </c>
      <c r="G46" s="87">
        <f>G47+G48</f>
        <v>187.7</v>
      </c>
      <c r="H46" s="47" t="e">
        <f t="shared" si="1"/>
        <v>#DIV/0!</v>
      </c>
      <c r="I46" s="47" t="e">
        <f t="shared" si="3"/>
        <v>#DIV/0!</v>
      </c>
      <c r="J46" s="47">
        <f t="shared" si="2"/>
        <v>101.3498920086393</v>
      </c>
      <c r="K46" s="419"/>
    </row>
    <row r="47" spans="1:11" ht="15" customHeight="1">
      <c r="A47" s="29" t="s">
        <v>215</v>
      </c>
      <c r="B47" s="12" t="s">
        <v>8</v>
      </c>
      <c r="C47" s="82">
        <f>'6 thang dau nam 2022'!C47</f>
        <v>38.5</v>
      </c>
      <c r="D47" s="358"/>
      <c r="E47" s="82">
        <f>'6 thang dau nam 2022'!E47</f>
        <v>0</v>
      </c>
      <c r="F47" s="68">
        <v>33.6</v>
      </c>
      <c r="G47" s="88">
        <v>35</v>
      </c>
      <c r="H47" s="47" t="e">
        <f>F47/D47*100</f>
        <v>#DIV/0!</v>
      </c>
      <c r="I47" s="47" t="e">
        <f>F47/E47*100</f>
        <v>#DIV/0!</v>
      </c>
      <c r="J47" s="47">
        <f t="shared" si="2"/>
        <v>90.9090909090909</v>
      </c>
      <c r="K47" s="419"/>
    </row>
    <row r="48" spans="1:11" ht="15" customHeight="1">
      <c r="A48" s="13" t="s">
        <v>214</v>
      </c>
      <c r="B48" s="12" t="s">
        <v>8</v>
      </c>
      <c r="C48" s="82">
        <f>'6 thang dau nam 2022'!C48</f>
        <v>146.7</v>
      </c>
      <c r="D48" s="358"/>
      <c r="E48" s="82">
        <f>'6 thang dau nam 2022'!E48</f>
        <v>0</v>
      </c>
      <c r="F48" s="68">
        <v>152.7</v>
      </c>
      <c r="G48" s="88">
        <v>152.7</v>
      </c>
      <c r="H48" s="47" t="e">
        <f>F48/D48*100</f>
        <v>#DIV/0!</v>
      </c>
      <c r="I48" s="47" t="e">
        <f>F48/E48*100</f>
        <v>#DIV/0!</v>
      </c>
      <c r="J48" s="47">
        <f t="shared" si="2"/>
        <v>104.08997955010224</v>
      </c>
      <c r="K48" s="419"/>
    </row>
    <row r="49" spans="1:11" ht="15" customHeight="1">
      <c r="A49" s="13" t="s">
        <v>238</v>
      </c>
      <c r="B49" s="12" t="s">
        <v>8</v>
      </c>
      <c r="C49" s="87">
        <f>C50+C51</f>
        <v>0</v>
      </c>
      <c r="D49" s="87">
        <f>D50+D51</f>
        <v>0</v>
      </c>
      <c r="E49" s="87">
        <f>E50+E51</f>
        <v>0</v>
      </c>
      <c r="F49" s="87">
        <f>F50+F51</f>
        <v>0</v>
      </c>
      <c r="G49" s="87">
        <f>G50+G51</f>
        <v>0</v>
      </c>
      <c r="H49" s="47" t="e">
        <f>F49/D49*100</f>
        <v>#DIV/0!</v>
      </c>
      <c r="I49" s="47" t="e">
        <f>F49/E49*100</f>
        <v>#DIV/0!</v>
      </c>
      <c r="J49" s="47" t="e">
        <f t="shared" si="2"/>
        <v>#DIV/0!</v>
      </c>
      <c r="K49" s="419"/>
    </row>
    <row r="50" spans="1:11" ht="15" customHeight="1">
      <c r="A50" s="29" t="s">
        <v>215</v>
      </c>
      <c r="B50" s="12" t="s">
        <v>8</v>
      </c>
      <c r="C50" s="82">
        <f>'6 thang dau nam 2022'!C50</f>
        <v>0</v>
      </c>
      <c r="D50" s="358"/>
      <c r="E50" s="82">
        <f>'6 thang dau nam 2022'!E50</f>
        <v>0</v>
      </c>
      <c r="F50" s="68"/>
      <c r="G50" s="88"/>
      <c r="H50" s="47" t="e">
        <f t="shared" si="1"/>
        <v>#DIV/0!</v>
      </c>
      <c r="I50" s="47" t="e">
        <f>F50/E50*100</f>
        <v>#DIV/0!</v>
      </c>
      <c r="J50" s="47" t="e">
        <f t="shared" si="2"/>
        <v>#DIV/0!</v>
      </c>
      <c r="K50" s="419"/>
    </row>
    <row r="51" spans="1:11" ht="15" customHeight="1">
      <c r="A51" s="302" t="s">
        <v>214</v>
      </c>
      <c r="B51" s="376" t="s">
        <v>8</v>
      </c>
      <c r="C51" s="413">
        <f>'6 thang dau nam 2022'!C51</f>
        <v>0</v>
      </c>
      <c r="D51" s="378"/>
      <c r="E51" s="413">
        <f>'6 thang dau nam 2022'!E51</f>
        <v>0</v>
      </c>
      <c r="F51" s="303"/>
      <c r="G51" s="304"/>
      <c r="H51" s="379" t="e">
        <f t="shared" si="1"/>
        <v>#DIV/0!</v>
      </c>
      <c r="I51" s="379" t="e">
        <f>F51/E51*100</f>
        <v>#DIV/0!</v>
      </c>
      <c r="J51" s="379" t="e">
        <f t="shared" si="2"/>
        <v>#DIV/0!</v>
      </c>
      <c r="K51" s="423"/>
    </row>
    <row r="52" spans="1:11" ht="15" customHeight="1">
      <c r="A52" s="4" t="s">
        <v>220</v>
      </c>
      <c r="B52" s="1"/>
      <c r="C52" s="771"/>
      <c r="D52" s="770"/>
      <c r="E52" s="772"/>
      <c r="F52" s="336"/>
      <c r="G52" s="396"/>
      <c r="H52" s="50"/>
      <c r="I52" s="50"/>
      <c r="J52" s="50"/>
      <c r="K52" s="421"/>
    </row>
    <row r="53" spans="1:11" ht="15" customHeight="1">
      <c r="A53" s="383" t="s">
        <v>16</v>
      </c>
      <c r="B53" s="299" t="s">
        <v>17</v>
      </c>
      <c r="C53" s="356">
        <f>'6 thang dau nam 2022'!C53</f>
        <v>59.2</v>
      </c>
      <c r="D53" s="385"/>
      <c r="E53" s="356">
        <f>'6 thang dau nam 2022'!E53</f>
        <v>59</v>
      </c>
      <c r="F53" s="357"/>
      <c r="G53" s="384"/>
      <c r="H53" s="301" t="e">
        <f t="shared" si="1"/>
        <v>#DIV/0!</v>
      </c>
      <c r="I53" s="301">
        <f>F53/E53*100</f>
        <v>0</v>
      </c>
      <c r="J53" s="301">
        <f t="shared" si="2"/>
        <v>0</v>
      </c>
      <c r="K53" s="418"/>
    </row>
    <row r="54" spans="1:11" ht="15" customHeight="1">
      <c r="A54" s="23" t="s">
        <v>18</v>
      </c>
      <c r="B54" s="12" t="s">
        <v>17</v>
      </c>
      <c r="C54" s="82">
        <f>'6 thang dau nam 2022'!C54</f>
        <v>49.8</v>
      </c>
      <c r="D54" s="358"/>
      <c r="E54" s="82">
        <f>'6 thang dau nam 2022'!E54</f>
        <v>52</v>
      </c>
      <c r="F54" s="68"/>
      <c r="G54" s="88"/>
      <c r="H54" s="47" t="e">
        <f t="shared" si="1"/>
        <v>#DIV/0!</v>
      </c>
      <c r="I54" s="47">
        <f>F54/E54*100</f>
        <v>0</v>
      </c>
      <c r="J54" s="47">
        <f t="shared" si="2"/>
        <v>0</v>
      </c>
      <c r="K54" s="419"/>
    </row>
    <row r="55" spans="1:11" ht="15" customHeight="1">
      <c r="A55" s="386" t="s">
        <v>440</v>
      </c>
      <c r="B55" s="376" t="s">
        <v>17</v>
      </c>
      <c r="C55" s="413">
        <f>'6 thang dau nam 2022'!C55</f>
        <v>56.4</v>
      </c>
      <c r="D55" s="378"/>
      <c r="E55" s="413">
        <f>'6 thang dau nam 2022'!E55</f>
        <v>55</v>
      </c>
      <c r="F55" s="303"/>
      <c r="G55" s="387"/>
      <c r="H55" s="379" t="e">
        <f t="shared" si="1"/>
        <v>#DIV/0!</v>
      </c>
      <c r="I55" s="379">
        <f>F55/E55*100</f>
        <v>0</v>
      </c>
      <c r="J55" s="379">
        <f t="shared" si="2"/>
        <v>0</v>
      </c>
      <c r="K55" s="423"/>
    </row>
    <row r="56" spans="1:11" ht="15" customHeight="1">
      <c r="A56" s="4" t="s">
        <v>221</v>
      </c>
      <c r="B56" s="1"/>
      <c r="C56" s="41"/>
      <c r="D56" s="769"/>
      <c r="E56" s="42"/>
      <c r="F56" s="25"/>
      <c r="G56" s="19"/>
      <c r="H56" s="50"/>
      <c r="I56" s="50"/>
      <c r="J56" s="50"/>
      <c r="K56" s="421"/>
    </row>
    <row r="57" spans="1:11" ht="15" customHeight="1">
      <c r="A57" s="298" t="s">
        <v>222</v>
      </c>
      <c r="B57" s="299" t="s">
        <v>19</v>
      </c>
      <c r="C57" s="388">
        <f>C58+C59</f>
        <v>2050</v>
      </c>
      <c r="D57" s="388">
        <f>D58+D59</f>
        <v>1850</v>
      </c>
      <c r="E57" s="388">
        <f>E58+E59</f>
        <v>2050</v>
      </c>
      <c r="F57" s="388">
        <f>F58+F59</f>
        <v>1950</v>
      </c>
      <c r="G57" s="388">
        <f>G58+G59</f>
        <v>2050</v>
      </c>
      <c r="H57" s="301">
        <f t="shared" si="1"/>
        <v>105.40540540540539</v>
      </c>
      <c r="I57" s="301">
        <f aca="true" t="shared" si="4" ref="I57:I68">F57/E57*100</f>
        <v>95.1219512195122</v>
      </c>
      <c r="J57" s="301">
        <f t="shared" si="2"/>
        <v>100</v>
      </c>
      <c r="K57" s="424"/>
    </row>
    <row r="58" spans="1:11" ht="15" customHeight="1">
      <c r="A58" s="26" t="s">
        <v>52</v>
      </c>
      <c r="B58" s="12" t="s">
        <v>19</v>
      </c>
      <c r="C58" s="349">
        <f>'6 thang dau nam 2022'!C58</f>
        <v>2050</v>
      </c>
      <c r="D58" s="364">
        <v>1850</v>
      </c>
      <c r="E58" s="349">
        <f>'6 thang dau nam 2022'!E58</f>
        <v>2050</v>
      </c>
      <c r="F58" s="350">
        <v>1950</v>
      </c>
      <c r="G58" s="363">
        <v>2050</v>
      </c>
      <c r="H58" s="47">
        <f t="shared" si="1"/>
        <v>105.40540540540539</v>
      </c>
      <c r="I58" s="47">
        <f t="shared" si="4"/>
        <v>95.1219512195122</v>
      </c>
      <c r="J58" s="47">
        <f t="shared" si="2"/>
        <v>100</v>
      </c>
      <c r="K58" s="425"/>
    </row>
    <row r="59" spans="1:11" ht="15" customHeight="1">
      <c r="A59" s="26" t="s">
        <v>56</v>
      </c>
      <c r="B59" s="12" t="s">
        <v>19</v>
      </c>
      <c r="C59" s="349">
        <f>'6 thang dau nam 2022'!C59</f>
        <v>0</v>
      </c>
      <c r="D59" s="364"/>
      <c r="E59" s="349">
        <f>'6 thang dau nam 2022'!E59</f>
        <v>0</v>
      </c>
      <c r="F59" s="350"/>
      <c r="G59" s="363"/>
      <c r="H59" s="47" t="e">
        <f t="shared" si="1"/>
        <v>#DIV/0!</v>
      </c>
      <c r="I59" s="47" t="e">
        <f t="shared" si="4"/>
        <v>#DIV/0!</v>
      </c>
      <c r="J59" s="47" t="e">
        <f t="shared" si="2"/>
        <v>#DIV/0!</v>
      </c>
      <c r="K59" s="425"/>
    </row>
    <row r="60" spans="1:11" ht="15" customHeight="1">
      <c r="A60" s="13" t="s">
        <v>223</v>
      </c>
      <c r="B60" s="12" t="s">
        <v>19</v>
      </c>
      <c r="C60" s="354">
        <f>C61+C62</f>
        <v>3250</v>
      </c>
      <c r="D60" s="354">
        <f>D61+D62</f>
        <v>3000</v>
      </c>
      <c r="E60" s="354">
        <f>E61+E62</f>
        <v>3300</v>
      </c>
      <c r="F60" s="349">
        <f>F61+F62</f>
        <v>3194</v>
      </c>
      <c r="G60" s="349">
        <f>G61+G62</f>
        <v>3300</v>
      </c>
      <c r="H60" s="47">
        <f t="shared" si="1"/>
        <v>106.46666666666667</v>
      </c>
      <c r="I60" s="47">
        <f t="shared" si="4"/>
        <v>96.7878787878788</v>
      </c>
      <c r="J60" s="47">
        <f t="shared" si="2"/>
        <v>101.53846153846153</v>
      </c>
      <c r="K60" s="425"/>
    </row>
    <row r="61" spans="1:11" ht="15" customHeight="1">
      <c r="A61" s="26" t="s">
        <v>52</v>
      </c>
      <c r="B61" s="12" t="s">
        <v>19</v>
      </c>
      <c r="C61" s="349">
        <f>'6 thang dau nam 2022'!C61</f>
        <v>2450</v>
      </c>
      <c r="D61" s="364">
        <v>2350</v>
      </c>
      <c r="E61" s="349">
        <f>'6 thang dau nam 2022'!E61</f>
        <v>2500</v>
      </c>
      <c r="F61" s="351">
        <v>2450</v>
      </c>
      <c r="G61" s="351">
        <v>2500</v>
      </c>
      <c r="H61" s="47">
        <f t="shared" si="1"/>
        <v>104.25531914893618</v>
      </c>
      <c r="I61" s="47">
        <f t="shared" si="4"/>
        <v>98</v>
      </c>
      <c r="J61" s="47">
        <f t="shared" si="2"/>
        <v>102.04081632653062</v>
      </c>
      <c r="K61" s="425"/>
    </row>
    <row r="62" spans="1:11" ht="15" customHeight="1">
      <c r="A62" s="26" t="s">
        <v>56</v>
      </c>
      <c r="B62" s="12" t="s">
        <v>19</v>
      </c>
      <c r="C62" s="349">
        <f>'6 thang dau nam 2022'!C62</f>
        <v>800</v>
      </c>
      <c r="D62" s="364">
        <v>650</v>
      </c>
      <c r="E62" s="349">
        <f>'6 thang dau nam 2022'!E62</f>
        <v>800</v>
      </c>
      <c r="F62" s="351">
        <v>744</v>
      </c>
      <c r="G62" s="351">
        <v>800</v>
      </c>
      <c r="H62" s="47">
        <f t="shared" si="1"/>
        <v>114.46153846153845</v>
      </c>
      <c r="I62" s="47">
        <f t="shared" si="4"/>
        <v>93</v>
      </c>
      <c r="J62" s="47">
        <f t="shared" si="2"/>
        <v>100</v>
      </c>
      <c r="K62" s="425"/>
    </row>
    <row r="63" spans="1:11" ht="15" customHeight="1">
      <c r="A63" s="305" t="s">
        <v>20</v>
      </c>
      <c r="B63" s="12" t="s">
        <v>19</v>
      </c>
      <c r="C63" s="349">
        <f>'6 thang dau nam 2022'!C63</f>
        <v>2390</v>
      </c>
      <c r="D63" s="364">
        <v>2250</v>
      </c>
      <c r="E63" s="349">
        <f>'6 thang dau nam 2022'!E63</f>
        <v>2400</v>
      </c>
      <c r="F63" s="350">
        <v>2300</v>
      </c>
      <c r="G63" s="363">
        <v>2400</v>
      </c>
      <c r="H63" s="47">
        <f t="shared" si="1"/>
        <v>102.22222222222221</v>
      </c>
      <c r="I63" s="47">
        <f t="shared" si="4"/>
        <v>95.83333333333334</v>
      </c>
      <c r="J63" s="47">
        <f t="shared" si="2"/>
        <v>100.418410041841</v>
      </c>
      <c r="K63" s="426"/>
    </row>
    <row r="64" spans="1:11" ht="15" customHeight="1">
      <c r="A64" s="13" t="s">
        <v>224</v>
      </c>
      <c r="B64" s="12" t="s">
        <v>21</v>
      </c>
      <c r="C64" s="354">
        <f>C65+C66</f>
        <v>23500</v>
      </c>
      <c r="D64" s="354">
        <f>D65+D66</f>
        <v>16300</v>
      </c>
      <c r="E64" s="354">
        <f>E65+E66</f>
        <v>24500</v>
      </c>
      <c r="F64" s="354">
        <f>F65+F66</f>
        <v>16773</v>
      </c>
      <c r="G64" s="354">
        <f>G65+G66</f>
        <v>24000</v>
      </c>
      <c r="H64" s="47">
        <f t="shared" si="1"/>
        <v>102.90184049079754</v>
      </c>
      <c r="I64" s="47">
        <f t="shared" si="4"/>
        <v>68.46122448979591</v>
      </c>
      <c r="J64" s="47">
        <f t="shared" si="2"/>
        <v>102.12765957446808</v>
      </c>
      <c r="K64" s="425"/>
    </row>
    <row r="65" spans="1:11" ht="15" customHeight="1">
      <c r="A65" s="26" t="s">
        <v>52</v>
      </c>
      <c r="B65" s="12" t="s">
        <v>19</v>
      </c>
      <c r="C65" s="349">
        <f>'6 thang dau nam 2022'!C65</f>
        <v>9000</v>
      </c>
      <c r="D65" s="364">
        <v>7800</v>
      </c>
      <c r="E65" s="349">
        <f>'6 thang dau nam 2022'!E65</f>
        <v>9000</v>
      </c>
      <c r="F65" s="350">
        <v>8200</v>
      </c>
      <c r="G65" s="363">
        <v>9000</v>
      </c>
      <c r="H65" s="47">
        <f t="shared" si="1"/>
        <v>105.12820512820514</v>
      </c>
      <c r="I65" s="47">
        <f t="shared" si="4"/>
        <v>91.11111111111111</v>
      </c>
      <c r="J65" s="47">
        <f t="shared" si="2"/>
        <v>100</v>
      </c>
      <c r="K65" s="425"/>
    </row>
    <row r="66" spans="1:11" ht="15" customHeight="1">
      <c r="A66" s="26" t="s">
        <v>56</v>
      </c>
      <c r="B66" s="12" t="s">
        <v>19</v>
      </c>
      <c r="C66" s="349">
        <f>'6 thang dau nam 2022'!C66</f>
        <v>14500</v>
      </c>
      <c r="D66" s="364">
        <v>8500</v>
      </c>
      <c r="E66" s="349">
        <f>'6 thang dau nam 2022'!E66</f>
        <v>15500</v>
      </c>
      <c r="F66" s="350">
        <v>8573</v>
      </c>
      <c r="G66" s="363">
        <v>15000</v>
      </c>
      <c r="H66" s="47">
        <f t="shared" si="1"/>
        <v>100.85882352941175</v>
      </c>
      <c r="I66" s="47">
        <f t="shared" si="4"/>
        <v>55.30967741935484</v>
      </c>
      <c r="J66" s="47">
        <f t="shared" si="2"/>
        <v>103.44827586206897</v>
      </c>
      <c r="K66" s="425"/>
    </row>
    <row r="67" spans="1:11" ht="15" customHeight="1">
      <c r="A67" s="306" t="s">
        <v>53</v>
      </c>
      <c r="B67" s="12" t="s">
        <v>19</v>
      </c>
      <c r="C67" s="349">
        <f>'6 thang dau nam 2022'!C67</f>
        <v>1200</v>
      </c>
      <c r="D67" s="364">
        <v>1090</v>
      </c>
      <c r="E67" s="349">
        <f>'6 thang dau nam 2022'!E67</f>
        <v>1200</v>
      </c>
      <c r="F67" s="350">
        <v>1140</v>
      </c>
      <c r="G67" s="363">
        <v>1200</v>
      </c>
      <c r="H67" s="47">
        <f t="shared" si="1"/>
        <v>104.58715596330275</v>
      </c>
      <c r="I67" s="47">
        <f t="shared" si="4"/>
        <v>95</v>
      </c>
      <c r="J67" s="47">
        <f t="shared" si="2"/>
        <v>100</v>
      </c>
      <c r="K67" s="419"/>
    </row>
    <row r="68" spans="1:11" ht="15" customHeight="1">
      <c r="A68" s="13" t="s">
        <v>225</v>
      </c>
      <c r="B68" s="12" t="s">
        <v>21</v>
      </c>
      <c r="C68" s="349">
        <f>C69+C70</f>
        <v>330000</v>
      </c>
      <c r="D68" s="349">
        <f>D69+D70</f>
        <v>255000</v>
      </c>
      <c r="E68" s="349">
        <f>E69+E70</f>
        <v>340000</v>
      </c>
      <c r="F68" s="349">
        <f>F69+F70</f>
        <v>260000</v>
      </c>
      <c r="G68" s="349">
        <f>G69+G70</f>
        <v>340000</v>
      </c>
      <c r="H68" s="47">
        <f t="shared" si="1"/>
        <v>101.96078431372548</v>
      </c>
      <c r="I68" s="47">
        <f t="shared" si="4"/>
        <v>76.47058823529412</v>
      </c>
      <c r="J68" s="47">
        <f t="shared" si="2"/>
        <v>103.03030303030303</v>
      </c>
      <c r="K68" s="427"/>
    </row>
    <row r="69" spans="1:11" ht="15" customHeight="1">
      <c r="A69" s="306" t="s">
        <v>239</v>
      </c>
      <c r="B69" s="12" t="s">
        <v>21</v>
      </c>
      <c r="C69" s="349">
        <f>'6 thang dau nam 2022'!C69</f>
        <v>300000</v>
      </c>
      <c r="D69" s="364">
        <v>230000</v>
      </c>
      <c r="E69" s="349">
        <f>'6 thang dau nam 2022'!E69</f>
        <v>310000</v>
      </c>
      <c r="F69" s="350">
        <v>235000</v>
      </c>
      <c r="G69" s="350">
        <v>310000</v>
      </c>
      <c r="H69" s="47">
        <f>F69/D69*100</f>
        <v>102.17391304347827</v>
      </c>
      <c r="I69" s="47">
        <f aca="true" t="shared" si="5" ref="I69:I75">F69/E69*100</f>
        <v>75.80645161290323</v>
      </c>
      <c r="J69" s="47">
        <f t="shared" si="2"/>
        <v>103.33333333333334</v>
      </c>
      <c r="K69" s="427"/>
    </row>
    <row r="70" spans="1:11" ht="15" customHeight="1">
      <c r="A70" s="306" t="s">
        <v>240</v>
      </c>
      <c r="B70" s="12" t="s">
        <v>21</v>
      </c>
      <c r="C70" s="349">
        <f>'6 thang dau nam 2022'!C70</f>
        <v>30000</v>
      </c>
      <c r="D70" s="428">
        <v>25000</v>
      </c>
      <c r="E70" s="349">
        <f>'6 thang dau nam 2022'!E70</f>
        <v>30000</v>
      </c>
      <c r="F70" s="350">
        <v>25000</v>
      </c>
      <c r="G70" s="350">
        <v>30000</v>
      </c>
      <c r="H70" s="47">
        <f>F70/D70*100</f>
        <v>100</v>
      </c>
      <c r="I70" s="47">
        <f t="shared" si="5"/>
        <v>83.33333333333334</v>
      </c>
      <c r="J70" s="47">
        <f t="shared" si="2"/>
        <v>100</v>
      </c>
      <c r="K70" s="427"/>
    </row>
    <row r="71" spans="1:11" ht="15" customHeight="1">
      <c r="A71" s="367" t="s">
        <v>241</v>
      </c>
      <c r="B71" s="368" t="s">
        <v>21</v>
      </c>
      <c r="C71" s="349">
        <f>'6 thang dau nam 2022'!C71</f>
        <v>0</v>
      </c>
      <c r="D71" s="428"/>
      <c r="E71" s="349">
        <f>'6 thang dau nam 2022'!E71</f>
        <v>0</v>
      </c>
      <c r="F71" s="350">
        <v>10000</v>
      </c>
      <c r="G71" s="350">
        <v>10000</v>
      </c>
      <c r="H71" s="312" t="e">
        <f>F71/D71*100</f>
        <v>#DIV/0!</v>
      </c>
      <c r="I71" s="312" t="e">
        <f t="shared" si="5"/>
        <v>#DIV/0!</v>
      </c>
      <c r="J71" s="47" t="e">
        <f t="shared" si="2"/>
        <v>#DIV/0!</v>
      </c>
      <c r="K71" s="427"/>
    </row>
    <row r="72" spans="1:11" ht="15" customHeight="1">
      <c r="A72" s="367" t="s">
        <v>242</v>
      </c>
      <c r="B72" s="368" t="s">
        <v>21</v>
      </c>
      <c r="C72" s="349">
        <f>'6 thang dau nam 2022'!C72</f>
        <v>0</v>
      </c>
      <c r="D72" s="428"/>
      <c r="E72" s="349">
        <f>'6 thang dau nam 2022'!E72</f>
        <v>0</v>
      </c>
      <c r="F72" s="350">
        <v>5000</v>
      </c>
      <c r="G72" s="350">
        <v>5000</v>
      </c>
      <c r="H72" s="312" t="e">
        <f>F72/D72*100</f>
        <v>#DIV/0!</v>
      </c>
      <c r="I72" s="312" t="e">
        <f t="shared" si="5"/>
        <v>#DIV/0!</v>
      </c>
      <c r="J72" s="47" t="e">
        <f t="shared" si="2"/>
        <v>#DIV/0!</v>
      </c>
      <c r="K72" s="427"/>
    </row>
    <row r="73" spans="1:11" ht="15" customHeight="1">
      <c r="A73" s="13" t="s">
        <v>243</v>
      </c>
      <c r="B73" s="12" t="s">
        <v>21</v>
      </c>
      <c r="C73" s="349">
        <f>'6 thang dau nam 2022'!C73</f>
        <v>0</v>
      </c>
      <c r="D73" s="428"/>
      <c r="E73" s="349">
        <f>'6 thang dau nam 2022'!E73</f>
        <v>0</v>
      </c>
      <c r="F73" s="350">
        <v>220</v>
      </c>
      <c r="G73" s="350">
        <v>230</v>
      </c>
      <c r="H73" s="47" t="e">
        <f>F73/D73*100</f>
        <v>#DIV/0!</v>
      </c>
      <c r="I73" s="47" t="e">
        <f t="shared" si="5"/>
        <v>#DIV/0!</v>
      </c>
      <c r="J73" s="47" t="e">
        <f t="shared" si="2"/>
        <v>#DIV/0!</v>
      </c>
      <c r="K73" s="427"/>
    </row>
    <row r="74" spans="1:11" ht="15" customHeight="1">
      <c r="A74" s="13" t="s">
        <v>244</v>
      </c>
      <c r="B74" s="12" t="s">
        <v>22</v>
      </c>
      <c r="C74" s="349">
        <f>'6 thang dau nam 2022'!C74</f>
        <v>730</v>
      </c>
      <c r="D74" s="428">
        <v>720</v>
      </c>
      <c r="E74" s="349">
        <f>'6 thang dau nam 2022'!E74</f>
        <v>730</v>
      </c>
      <c r="F74" s="350">
        <v>730</v>
      </c>
      <c r="G74" s="363">
        <v>730</v>
      </c>
      <c r="H74" s="47">
        <f t="shared" si="1"/>
        <v>101.38888888888889</v>
      </c>
      <c r="I74" s="47">
        <f t="shared" si="5"/>
        <v>100</v>
      </c>
      <c r="J74" s="47">
        <f t="shared" si="2"/>
        <v>100</v>
      </c>
      <c r="K74" s="419"/>
    </row>
    <row r="75" spans="1:11" ht="15" customHeight="1">
      <c r="A75" s="302" t="s">
        <v>23</v>
      </c>
      <c r="B75" s="376" t="s">
        <v>5</v>
      </c>
      <c r="C75" s="413">
        <f>'6 thang dau nam 2022'!C75</f>
        <v>36.5</v>
      </c>
      <c r="D75" s="390">
        <v>36.5</v>
      </c>
      <c r="E75" s="413">
        <f>'6 thang dau nam 2022'!E75</f>
        <v>36.5</v>
      </c>
      <c r="F75" s="391">
        <v>36.5</v>
      </c>
      <c r="G75" s="392">
        <v>36.5</v>
      </c>
      <c r="H75" s="379">
        <f t="shared" si="1"/>
        <v>100</v>
      </c>
      <c r="I75" s="379">
        <f t="shared" si="5"/>
        <v>100</v>
      </c>
      <c r="J75" s="379">
        <f t="shared" si="2"/>
        <v>100</v>
      </c>
      <c r="K75" s="423"/>
    </row>
    <row r="76" spans="1:11" ht="15" customHeight="1">
      <c r="A76" s="4" t="s">
        <v>226</v>
      </c>
      <c r="B76" s="1"/>
      <c r="C76" s="41"/>
      <c r="D76" s="769"/>
      <c r="E76" s="42"/>
      <c r="F76" s="25"/>
      <c r="G76" s="19"/>
      <c r="H76" s="50"/>
      <c r="I76" s="50"/>
      <c r="J76" s="50"/>
      <c r="K76" s="421"/>
    </row>
    <row r="77" spans="1:11" ht="15" customHeight="1">
      <c r="A77" s="298" t="s">
        <v>24</v>
      </c>
      <c r="B77" s="299" t="s">
        <v>8</v>
      </c>
      <c r="C77" s="356">
        <f>'6 thang dau nam 2022'!C77</f>
        <v>56045</v>
      </c>
      <c r="D77" s="385"/>
      <c r="E77" s="356">
        <f>'6 thang dau nam 2022'!E77</f>
        <v>56045</v>
      </c>
      <c r="F77" s="357">
        <v>56045</v>
      </c>
      <c r="G77" s="384">
        <v>56045</v>
      </c>
      <c r="H77" s="301" t="e">
        <f t="shared" si="1"/>
        <v>#DIV/0!</v>
      </c>
      <c r="I77" s="301">
        <f aca="true" t="shared" si="6" ref="I77:I96">F77/E77*100</f>
        <v>100</v>
      </c>
      <c r="J77" s="301">
        <f aca="true" t="shared" si="7" ref="J77:J119">G77/C77*100</f>
        <v>100</v>
      </c>
      <c r="K77" s="418"/>
    </row>
    <row r="78" spans="1:11" ht="15" customHeight="1">
      <c r="A78" s="13" t="s">
        <v>25</v>
      </c>
      <c r="B78" s="12" t="s">
        <v>8</v>
      </c>
      <c r="C78" s="82">
        <f>'6 thang dau nam 2022'!C78</f>
        <v>7098.7</v>
      </c>
      <c r="D78" s="358"/>
      <c r="E78" s="82">
        <f>'6 thang dau nam 2022'!E78</f>
        <v>7098.7</v>
      </c>
      <c r="F78" s="68">
        <v>7098.7</v>
      </c>
      <c r="G78" s="88">
        <v>7098.7</v>
      </c>
      <c r="H78" s="47" t="e">
        <f t="shared" si="1"/>
        <v>#DIV/0!</v>
      </c>
      <c r="I78" s="47">
        <f t="shared" si="6"/>
        <v>100</v>
      </c>
      <c r="J78" s="47">
        <f t="shared" si="7"/>
        <v>100</v>
      </c>
      <c r="K78" s="419"/>
    </row>
    <row r="79" spans="1:11" ht="15" customHeight="1">
      <c r="A79" s="29" t="s">
        <v>26</v>
      </c>
      <c r="B79" s="12" t="s">
        <v>8</v>
      </c>
      <c r="C79" s="82">
        <f>'6 thang dau nam 2022'!C79</f>
        <v>0</v>
      </c>
      <c r="D79" s="358"/>
      <c r="E79" s="82">
        <f>'6 thang dau nam 2022'!E79</f>
        <v>1599.8</v>
      </c>
      <c r="F79" s="68">
        <v>1430</v>
      </c>
      <c r="G79" s="88">
        <v>1600</v>
      </c>
      <c r="H79" s="47" t="e">
        <f t="shared" si="1"/>
        <v>#DIV/0!</v>
      </c>
      <c r="I79" s="47">
        <f t="shared" si="6"/>
        <v>89.38617327165896</v>
      </c>
      <c r="J79" s="47" t="e">
        <f t="shared" si="7"/>
        <v>#DIV/0!</v>
      </c>
      <c r="K79" s="28"/>
    </row>
    <row r="80" spans="1:11" ht="15" customHeight="1">
      <c r="A80" s="29" t="s">
        <v>27</v>
      </c>
      <c r="B80" s="12" t="s">
        <v>58</v>
      </c>
      <c r="C80" s="82">
        <f>'6 thang dau nam 2022'!C80</f>
        <v>10.2</v>
      </c>
      <c r="D80" s="358"/>
      <c r="E80" s="82">
        <f>'6 thang dau nam 2022'!E80</f>
        <v>10.2</v>
      </c>
      <c r="F80" s="813">
        <v>10</v>
      </c>
      <c r="G80" s="88">
        <v>10.3</v>
      </c>
      <c r="H80" s="47" t="e">
        <f t="shared" si="1"/>
        <v>#DIV/0!</v>
      </c>
      <c r="I80" s="47">
        <f t="shared" si="6"/>
        <v>98.03921568627452</v>
      </c>
      <c r="J80" s="47">
        <f t="shared" si="7"/>
        <v>100.98039215686276</v>
      </c>
      <c r="K80" s="419"/>
    </row>
    <row r="81" spans="1:11" ht="15" customHeight="1">
      <c r="A81" s="29" t="s">
        <v>28</v>
      </c>
      <c r="B81" s="12" t="s">
        <v>8</v>
      </c>
      <c r="C81" s="82">
        <f>'6 thang dau nam 2022'!C81</f>
        <v>6500</v>
      </c>
      <c r="D81" s="358"/>
      <c r="E81" s="82">
        <f>'6 thang dau nam 2022'!E81</f>
        <v>5500</v>
      </c>
      <c r="F81" s="88">
        <v>5000</v>
      </c>
      <c r="G81" s="88">
        <v>5500</v>
      </c>
      <c r="H81" s="47" t="e">
        <f t="shared" si="1"/>
        <v>#DIV/0!</v>
      </c>
      <c r="I81" s="47">
        <f t="shared" si="6"/>
        <v>90.9090909090909</v>
      </c>
      <c r="J81" s="47">
        <f t="shared" si="7"/>
        <v>84.61538461538461</v>
      </c>
      <c r="K81" s="419"/>
    </row>
    <row r="82" spans="1:11" ht="15" customHeight="1">
      <c r="A82" s="29" t="s">
        <v>29</v>
      </c>
      <c r="B82" s="12" t="s">
        <v>8</v>
      </c>
      <c r="C82" s="82">
        <f>'6 thang dau nam 2022'!C82</f>
        <v>6500</v>
      </c>
      <c r="D82" s="358"/>
      <c r="E82" s="82">
        <f>'6 thang dau nam 2022'!E82</f>
        <v>5500</v>
      </c>
      <c r="F82" s="68">
        <v>5000</v>
      </c>
      <c r="G82" s="88">
        <v>5500</v>
      </c>
      <c r="H82" s="47" t="e">
        <f t="shared" si="1"/>
        <v>#DIV/0!</v>
      </c>
      <c r="I82" s="47">
        <f t="shared" si="6"/>
        <v>90.9090909090909</v>
      </c>
      <c r="J82" s="47">
        <f t="shared" si="7"/>
        <v>84.61538461538461</v>
      </c>
      <c r="K82" s="28"/>
    </row>
    <row r="83" spans="1:11" ht="15" customHeight="1">
      <c r="A83" s="305" t="s">
        <v>30</v>
      </c>
      <c r="B83" s="12" t="s">
        <v>8</v>
      </c>
      <c r="C83" s="82">
        <f>'6 thang dau nam 2022'!C83</f>
        <v>0</v>
      </c>
      <c r="D83" s="358"/>
      <c r="E83" s="82">
        <f>'6 thang dau nam 2022'!E83</f>
        <v>0</v>
      </c>
      <c r="F83" s="68"/>
      <c r="G83" s="88"/>
      <c r="H83" s="47" t="e">
        <f t="shared" si="1"/>
        <v>#DIV/0!</v>
      </c>
      <c r="I83" s="47" t="e">
        <f t="shared" si="6"/>
        <v>#DIV/0!</v>
      </c>
      <c r="J83" s="47" t="e">
        <f t="shared" si="7"/>
        <v>#DIV/0!</v>
      </c>
      <c r="K83" s="419"/>
    </row>
    <row r="84" spans="1:11" ht="15" customHeight="1">
      <c r="A84" s="29" t="s">
        <v>31</v>
      </c>
      <c r="B84" s="12" t="s">
        <v>8</v>
      </c>
      <c r="C84" s="82">
        <f>'6 thang dau nam 2022'!C84</f>
        <v>28000</v>
      </c>
      <c r="D84" s="358"/>
      <c r="E84" s="82">
        <f>'6 thang dau nam 2022'!E84</f>
        <v>28000</v>
      </c>
      <c r="F84" s="68">
        <v>28000</v>
      </c>
      <c r="G84" s="88">
        <v>28000</v>
      </c>
      <c r="H84" s="47" t="e">
        <f t="shared" si="1"/>
        <v>#DIV/0!</v>
      </c>
      <c r="I84" s="47">
        <f t="shared" si="6"/>
        <v>100</v>
      </c>
      <c r="J84" s="47">
        <f t="shared" si="7"/>
        <v>100</v>
      </c>
      <c r="K84" s="419"/>
    </row>
    <row r="85" spans="1:11" ht="15" customHeight="1">
      <c r="A85" s="29" t="s">
        <v>32</v>
      </c>
      <c r="B85" s="12" t="s">
        <v>8</v>
      </c>
      <c r="C85" s="82">
        <f>'6 thang dau nam 2022'!C85</f>
        <v>500</v>
      </c>
      <c r="D85" s="358"/>
      <c r="E85" s="82">
        <f>'6 thang dau nam 2022'!E85</f>
        <v>500</v>
      </c>
      <c r="F85" s="68">
        <v>500</v>
      </c>
      <c r="G85" s="88">
        <v>500</v>
      </c>
      <c r="H85" s="47" t="e">
        <f t="shared" si="1"/>
        <v>#DIV/0!</v>
      </c>
      <c r="I85" s="47">
        <f t="shared" si="6"/>
        <v>100</v>
      </c>
      <c r="J85" s="47">
        <f t="shared" si="7"/>
        <v>100</v>
      </c>
      <c r="K85" s="419"/>
    </row>
    <row r="86" spans="1:11" ht="15" customHeight="1">
      <c r="A86" s="305" t="s">
        <v>33</v>
      </c>
      <c r="B86" s="12" t="s">
        <v>8</v>
      </c>
      <c r="C86" s="82">
        <f>'6 thang dau nam 2022'!C86</f>
        <v>0</v>
      </c>
      <c r="D86" s="358"/>
      <c r="E86" s="82">
        <f>'6 thang dau nam 2022'!E86</f>
        <v>0</v>
      </c>
      <c r="F86" s="68"/>
      <c r="G86" s="88"/>
      <c r="H86" s="47" t="e">
        <f t="shared" si="1"/>
        <v>#DIV/0!</v>
      </c>
      <c r="I86" s="47" t="e">
        <f t="shared" si="6"/>
        <v>#DIV/0!</v>
      </c>
      <c r="J86" s="47" t="e">
        <f t="shared" si="7"/>
        <v>#DIV/0!</v>
      </c>
      <c r="K86" s="429"/>
    </row>
    <row r="87" spans="1:11" ht="15" customHeight="1">
      <c r="A87" s="29" t="s">
        <v>34</v>
      </c>
      <c r="B87" s="12" t="s">
        <v>8</v>
      </c>
      <c r="C87" s="82">
        <f>'6 thang dau nam 2022'!C87</f>
        <v>6756</v>
      </c>
      <c r="D87" s="358"/>
      <c r="E87" s="82">
        <f>'6 thang dau nam 2022'!E87</f>
        <v>6756</v>
      </c>
      <c r="F87" s="88">
        <v>6830</v>
      </c>
      <c r="G87" s="88">
        <v>6830</v>
      </c>
      <c r="H87" s="47" t="e">
        <f t="shared" si="1"/>
        <v>#DIV/0!</v>
      </c>
      <c r="I87" s="47">
        <f t="shared" si="6"/>
        <v>101.09532267613972</v>
      </c>
      <c r="J87" s="47">
        <f t="shared" si="7"/>
        <v>101.09532267613972</v>
      </c>
      <c r="K87" s="419"/>
    </row>
    <row r="88" spans="1:11" ht="15" customHeight="1">
      <c r="A88" s="29" t="s">
        <v>32</v>
      </c>
      <c r="B88" s="12" t="s">
        <v>8</v>
      </c>
      <c r="C88" s="82">
        <f>'6 thang dau nam 2022'!C88</f>
        <v>6756</v>
      </c>
      <c r="D88" s="358"/>
      <c r="E88" s="82">
        <f>'6 thang dau nam 2022'!E88</f>
        <v>6756</v>
      </c>
      <c r="F88" s="88">
        <v>6830</v>
      </c>
      <c r="G88" s="88">
        <v>6830</v>
      </c>
      <c r="H88" s="47" t="e">
        <f t="shared" si="1"/>
        <v>#DIV/0!</v>
      </c>
      <c r="I88" s="47">
        <f t="shared" si="6"/>
        <v>101.09532267613972</v>
      </c>
      <c r="J88" s="47">
        <f t="shared" si="7"/>
        <v>101.09532267613972</v>
      </c>
      <c r="K88" s="419"/>
    </row>
    <row r="89" spans="1:11" ht="15" customHeight="1">
      <c r="A89" s="305" t="s">
        <v>33</v>
      </c>
      <c r="B89" s="12" t="s">
        <v>8</v>
      </c>
      <c r="C89" s="82">
        <f>'6 thang dau nam 2022'!C89</f>
        <v>0</v>
      </c>
      <c r="D89" s="358"/>
      <c r="E89" s="82">
        <f>'6 thang dau nam 2022'!E89</f>
        <v>0</v>
      </c>
      <c r="F89" s="88"/>
      <c r="G89" s="88"/>
      <c r="H89" s="47" t="e">
        <f t="shared" si="1"/>
        <v>#DIV/0!</v>
      </c>
      <c r="I89" s="47" t="e">
        <f t="shared" si="6"/>
        <v>#DIV/0!</v>
      </c>
      <c r="J89" s="47" t="e">
        <f t="shared" si="7"/>
        <v>#DIV/0!</v>
      </c>
      <c r="K89" s="419"/>
    </row>
    <row r="90" spans="1:11" ht="15" customHeight="1">
      <c r="A90" s="29" t="s">
        <v>35</v>
      </c>
      <c r="B90" s="12" t="s">
        <v>8</v>
      </c>
      <c r="C90" s="82">
        <f>'6 thang dau nam 2022'!C90</f>
        <v>120</v>
      </c>
      <c r="D90" s="358"/>
      <c r="E90" s="82">
        <f>'6 thang dau nam 2022'!E90</f>
        <v>100</v>
      </c>
      <c r="F90" s="68">
        <v>100</v>
      </c>
      <c r="G90" s="88">
        <v>100</v>
      </c>
      <c r="H90" s="47" t="e">
        <f t="shared" si="1"/>
        <v>#DIV/0!</v>
      </c>
      <c r="I90" s="47">
        <f t="shared" si="6"/>
        <v>100</v>
      </c>
      <c r="J90" s="47">
        <f t="shared" si="7"/>
        <v>83.33333333333334</v>
      </c>
      <c r="K90" s="419"/>
    </row>
    <row r="91" spans="1:11" ht="15" customHeight="1">
      <c r="A91" s="29" t="s">
        <v>36</v>
      </c>
      <c r="B91" s="12" t="s">
        <v>8</v>
      </c>
      <c r="C91" s="82">
        <f>'6 thang dau nam 2022'!C91</f>
        <v>6756</v>
      </c>
      <c r="D91" s="358"/>
      <c r="E91" s="82">
        <f>'6 thang dau nam 2022'!E91</f>
        <v>6756</v>
      </c>
      <c r="F91" s="68">
        <v>6830</v>
      </c>
      <c r="G91" s="88">
        <v>6830</v>
      </c>
      <c r="H91" s="47" t="e">
        <f t="shared" si="1"/>
        <v>#DIV/0!</v>
      </c>
      <c r="I91" s="47">
        <f t="shared" si="6"/>
        <v>101.09532267613972</v>
      </c>
      <c r="J91" s="47">
        <f t="shared" si="7"/>
        <v>101.09532267613972</v>
      </c>
      <c r="K91" s="28"/>
    </row>
    <row r="92" spans="1:11" ht="15" customHeight="1">
      <c r="A92" s="29" t="s">
        <v>37</v>
      </c>
      <c r="B92" s="12" t="s">
        <v>59</v>
      </c>
      <c r="C92" s="82">
        <f>'6 thang dau nam 2022'!C92</f>
        <v>150</v>
      </c>
      <c r="D92" s="358"/>
      <c r="E92" s="82">
        <f>'6 thang dau nam 2022'!E92</f>
        <v>150</v>
      </c>
      <c r="F92" s="88">
        <v>134</v>
      </c>
      <c r="G92" s="88">
        <v>150</v>
      </c>
      <c r="H92" s="47" t="e">
        <f t="shared" si="1"/>
        <v>#DIV/0!</v>
      </c>
      <c r="I92" s="47">
        <f t="shared" si="6"/>
        <v>89.33333333333333</v>
      </c>
      <c r="J92" s="47">
        <f t="shared" si="7"/>
        <v>100</v>
      </c>
      <c r="K92" s="419"/>
    </row>
    <row r="93" spans="1:11" ht="15" customHeight="1">
      <c r="A93" s="56" t="s">
        <v>38</v>
      </c>
      <c r="B93" s="12" t="s">
        <v>59</v>
      </c>
      <c r="C93" s="82">
        <f>'6 thang dau nam 2022'!C93</f>
        <v>0</v>
      </c>
      <c r="D93" s="358"/>
      <c r="E93" s="82">
        <f>'6 thang dau nam 2022'!E93</f>
        <v>0</v>
      </c>
      <c r="F93" s="68"/>
      <c r="G93" s="88"/>
      <c r="H93" s="47" t="e">
        <f t="shared" si="1"/>
        <v>#DIV/0!</v>
      </c>
      <c r="I93" s="47" t="e">
        <f t="shared" si="6"/>
        <v>#DIV/0!</v>
      </c>
      <c r="J93" s="47" t="e">
        <f t="shared" si="7"/>
        <v>#DIV/0!</v>
      </c>
      <c r="K93" s="419"/>
    </row>
    <row r="94" spans="1:11" ht="15" customHeight="1">
      <c r="A94" s="56" t="s">
        <v>39</v>
      </c>
      <c r="B94" s="12" t="s">
        <v>59</v>
      </c>
      <c r="C94" s="82">
        <f>'6 thang dau nam 2022'!C94</f>
        <v>150</v>
      </c>
      <c r="D94" s="358"/>
      <c r="E94" s="82">
        <f>'6 thang dau nam 2022'!E94</f>
        <v>150</v>
      </c>
      <c r="F94" s="68">
        <v>134</v>
      </c>
      <c r="G94" s="88">
        <v>150</v>
      </c>
      <c r="H94" s="47" t="e">
        <f t="shared" si="1"/>
        <v>#DIV/0!</v>
      </c>
      <c r="I94" s="47">
        <f t="shared" si="6"/>
        <v>89.33333333333333</v>
      </c>
      <c r="J94" s="47">
        <f t="shared" si="7"/>
        <v>100</v>
      </c>
      <c r="K94" s="429"/>
    </row>
    <row r="95" spans="1:11" ht="15" customHeight="1">
      <c r="A95" s="29" t="s">
        <v>40</v>
      </c>
      <c r="B95" s="12" t="s">
        <v>41</v>
      </c>
      <c r="C95" s="82">
        <f>'6 thang dau nam 2022'!C95</f>
        <v>80</v>
      </c>
      <c r="D95" s="358"/>
      <c r="E95" s="82">
        <f>'6 thang dau nam 2022'!E95</f>
        <v>80</v>
      </c>
      <c r="F95" s="68">
        <v>80</v>
      </c>
      <c r="G95" s="88">
        <v>80</v>
      </c>
      <c r="H95" s="47" t="e">
        <f t="shared" si="1"/>
        <v>#DIV/0!</v>
      </c>
      <c r="I95" s="47">
        <f t="shared" si="6"/>
        <v>100</v>
      </c>
      <c r="J95" s="47">
        <f t="shared" si="7"/>
        <v>100</v>
      </c>
      <c r="K95" s="427"/>
    </row>
    <row r="96" spans="1:11" ht="15" customHeight="1">
      <c r="A96" s="302" t="s">
        <v>42</v>
      </c>
      <c r="B96" s="376" t="s">
        <v>43</v>
      </c>
      <c r="C96" s="413">
        <f>'6 thang dau nam 2022'!C96</f>
        <v>83.4</v>
      </c>
      <c r="D96" s="378"/>
      <c r="E96" s="413">
        <f>'6 thang dau nam 2022'!E96</f>
        <v>83.4</v>
      </c>
      <c r="F96" s="303">
        <v>83.4</v>
      </c>
      <c r="G96" s="304">
        <v>83.4</v>
      </c>
      <c r="H96" s="379" t="e">
        <f t="shared" si="1"/>
        <v>#DIV/0!</v>
      </c>
      <c r="I96" s="379">
        <f t="shared" si="6"/>
        <v>100</v>
      </c>
      <c r="J96" s="379">
        <f t="shared" si="7"/>
        <v>100</v>
      </c>
      <c r="K96" s="423"/>
    </row>
    <row r="97" spans="1:11" ht="15" customHeight="1">
      <c r="A97" s="4" t="s">
        <v>227</v>
      </c>
      <c r="B97" s="1"/>
      <c r="C97" s="41"/>
      <c r="D97" s="769"/>
      <c r="E97" s="42"/>
      <c r="F97" s="25"/>
      <c r="G97" s="19"/>
      <c r="H97" s="50"/>
      <c r="I97" s="50"/>
      <c r="J97" s="50"/>
      <c r="K97" s="421"/>
    </row>
    <row r="98" spans="1:11" ht="15" customHeight="1">
      <c r="A98" s="298" t="s">
        <v>229</v>
      </c>
      <c r="B98" s="299" t="s">
        <v>8</v>
      </c>
      <c r="C98" s="382">
        <f>C99</f>
        <v>65</v>
      </c>
      <c r="D98" s="382">
        <f>D99</f>
        <v>65</v>
      </c>
      <c r="E98" s="382">
        <f>E99</f>
        <v>65</v>
      </c>
      <c r="F98" s="382">
        <f>F99</f>
        <v>65</v>
      </c>
      <c r="G98" s="382">
        <f>G99</f>
        <v>65</v>
      </c>
      <c r="H98" s="301">
        <f aca="true" t="shared" si="8" ref="H98:H119">F98/D98*100</f>
        <v>100</v>
      </c>
      <c r="I98" s="301">
        <f aca="true" t="shared" si="9" ref="I98:I106">F98/E98*100</f>
        <v>100</v>
      </c>
      <c r="J98" s="301">
        <f t="shared" si="7"/>
        <v>100</v>
      </c>
      <c r="K98" s="418"/>
    </row>
    <row r="99" spans="1:11" ht="15" customHeight="1">
      <c r="A99" s="56" t="s">
        <v>44</v>
      </c>
      <c r="B99" s="12" t="s">
        <v>8</v>
      </c>
      <c r="C99" s="82">
        <f>'6 thang dau nam 2022'!C99</f>
        <v>65</v>
      </c>
      <c r="D99" s="805">
        <v>65</v>
      </c>
      <c r="E99" s="82">
        <f>'6 thang dau nam 2022'!E99</f>
        <v>65</v>
      </c>
      <c r="F99" s="68">
        <v>65</v>
      </c>
      <c r="G99" s="94">
        <v>65</v>
      </c>
      <c r="H99" s="47">
        <f t="shared" si="8"/>
        <v>100</v>
      </c>
      <c r="I99" s="47">
        <f t="shared" si="9"/>
        <v>100</v>
      </c>
      <c r="J99" s="47">
        <f t="shared" si="7"/>
        <v>100</v>
      </c>
      <c r="K99" s="419"/>
    </row>
    <row r="100" spans="1:11" ht="15" customHeight="1">
      <c r="A100" s="29" t="s">
        <v>45</v>
      </c>
      <c r="B100" s="12" t="s">
        <v>46</v>
      </c>
      <c r="C100" s="82">
        <f>'6 thang dau nam 2022'!C100</f>
        <v>300</v>
      </c>
      <c r="D100" s="361">
        <v>300</v>
      </c>
      <c r="E100" s="82">
        <f>'6 thang dau nam 2022'!E100</f>
        <v>300</v>
      </c>
      <c r="F100" s="68">
        <v>300</v>
      </c>
      <c r="G100" s="88">
        <v>300</v>
      </c>
      <c r="H100" s="47">
        <f t="shared" si="8"/>
        <v>100</v>
      </c>
      <c r="I100" s="47">
        <f t="shared" si="9"/>
        <v>100</v>
      </c>
      <c r="J100" s="47">
        <f t="shared" si="7"/>
        <v>100</v>
      </c>
      <c r="K100" s="429"/>
    </row>
    <row r="101" spans="1:11" ht="15" customHeight="1">
      <c r="A101" s="29" t="s">
        <v>230</v>
      </c>
      <c r="B101" s="12" t="s">
        <v>5</v>
      </c>
      <c r="C101" s="87">
        <f>C102+C104</f>
        <v>255</v>
      </c>
      <c r="D101" s="87">
        <f>D102+D104</f>
        <v>195</v>
      </c>
      <c r="E101" s="87">
        <f>E102+E104</f>
        <v>260</v>
      </c>
      <c r="F101" s="87">
        <f>F102+F104</f>
        <v>222</v>
      </c>
      <c r="G101" s="87">
        <f>G102+G104</f>
        <v>260</v>
      </c>
      <c r="H101" s="47">
        <f t="shared" si="8"/>
        <v>113.84615384615384</v>
      </c>
      <c r="I101" s="47">
        <f t="shared" si="9"/>
        <v>85.38461538461539</v>
      </c>
      <c r="J101" s="47">
        <f t="shared" si="7"/>
        <v>101.96078431372548</v>
      </c>
      <c r="K101" s="429"/>
    </row>
    <row r="102" spans="1:11" ht="15" customHeight="1">
      <c r="A102" s="13" t="s">
        <v>231</v>
      </c>
      <c r="B102" s="12" t="s">
        <v>5</v>
      </c>
      <c r="C102" s="804">
        <f>C103</f>
        <v>60</v>
      </c>
      <c r="D102" s="804">
        <f>D103</f>
        <v>48</v>
      </c>
      <c r="E102" s="804">
        <f>E103</f>
        <v>60</v>
      </c>
      <c r="F102" s="804">
        <f>F103</f>
        <v>52</v>
      </c>
      <c r="G102" s="804">
        <f>G103</f>
        <v>60</v>
      </c>
      <c r="H102" s="47">
        <f t="shared" si="8"/>
        <v>108.33333333333333</v>
      </c>
      <c r="I102" s="47">
        <f t="shared" si="9"/>
        <v>86.66666666666667</v>
      </c>
      <c r="J102" s="47">
        <f t="shared" si="7"/>
        <v>100</v>
      </c>
      <c r="K102" s="419"/>
    </row>
    <row r="103" spans="1:11" ht="15" customHeight="1">
      <c r="A103" s="29" t="s">
        <v>47</v>
      </c>
      <c r="B103" s="12" t="s">
        <v>5</v>
      </c>
      <c r="C103" s="82">
        <f>'6 thang dau nam 2022'!C103</f>
        <v>60</v>
      </c>
      <c r="D103" s="358">
        <v>48</v>
      </c>
      <c r="E103" s="82">
        <f>'6 thang dau nam 2022'!E103</f>
        <v>60</v>
      </c>
      <c r="F103" s="68">
        <v>52</v>
      </c>
      <c r="G103" s="88">
        <v>60</v>
      </c>
      <c r="H103" s="47">
        <f t="shared" si="8"/>
        <v>108.33333333333333</v>
      </c>
      <c r="I103" s="47">
        <f t="shared" si="9"/>
        <v>86.66666666666667</v>
      </c>
      <c r="J103" s="47">
        <f t="shared" si="7"/>
        <v>100</v>
      </c>
      <c r="K103" s="419"/>
    </row>
    <row r="104" spans="1:11" ht="15" customHeight="1">
      <c r="A104" s="13" t="s">
        <v>232</v>
      </c>
      <c r="B104" s="12" t="s">
        <v>5</v>
      </c>
      <c r="C104" s="804">
        <f>C105</f>
        <v>195</v>
      </c>
      <c r="D104" s="804">
        <f>D105</f>
        <v>147</v>
      </c>
      <c r="E104" s="804">
        <f>E105</f>
        <v>200</v>
      </c>
      <c r="F104" s="804">
        <f>F105</f>
        <v>170</v>
      </c>
      <c r="G104" s="804">
        <f>G105</f>
        <v>200</v>
      </c>
      <c r="H104" s="47">
        <f t="shared" si="8"/>
        <v>115.64625850340136</v>
      </c>
      <c r="I104" s="47">
        <f t="shared" si="9"/>
        <v>85</v>
      </c>
      <c r="J104" s="47">
        <f t="shared" si="7"/>
        <v>102.56410256410255</v>
      </c>
      <c r="K104" s="419"/>
    </row>
    <row r="105" spans="1:11" ht="15" customHeight="1">
      <c r="A105" s="29" t="s">
        <v>48</v>
      </c>
      <c r="B105" s="12" t="s">
        <v>5</v>
      </c>
      <c r="C105" s="82">
        <f>'6 thang dau nam 2022'!C105</f>
        <v>195</v>
      </c>
      <c r="D105" s="358">
        <v>147</v>
      </c>
      <c r="E105" s="82">
        <f>'6 thang dau nam 2022'!E105</f>
        <v>200</v>
      </c>
      <c r="F105" s="68">
        <v>170</v>
      </c>
      <c r="G105" s="88">
        <v>200</v>
      </c>
      <c r="H105" s="47">
        <f t="shared" si="8"/>
        <v>115.64625850340136</v>
      </c>
      <c r="I105" s="47">
        <f t="shared" si="9"/>
        <v>85</v>
      </c>
      <c r="J105" s="47">
        <f t="shared" si="7"/>
        <v>102.56410256410255</v>
      </c>
      <c r="K105" s="419"/>
    </row>
    <row r="106" spans="1:11" ht="15" customHeight="1">
      <c r="A106" s="393" t="s">
        <v>233</v>
      </c>
      <c r="B106" s="376" t="s">
        <v>41</v>
      </c>
      <c r="C106" s="413">
        <f>'6 thang dau nam 2022'!C106</f>
        <v>216.5</v>
      </c>
      <c r="D106" s="390"/>
      <c r="E106" s="413">
        <f>'6 thang dau nam 2022'!E106</f>
        <v>217</v>
      </c>
      <c r="F106" s="303"/>
      <c r="G106" s="304">
        <v>217</v>
      </c>
      <c r="H106" s="379" t="e">
        <f t="shared" si="8"/>
        <v>#DIV/0!</v>
      </c>
      <c r="I106" s="379">
        <f t="shared" si="9"/>
        <v>0</v>
      </c>
      <c r="J106" s="379">
        <f t="shared" si="7"/>
        <v>100.2309468822171</v>
      </c>
      <c r="K106" s="423"/>
    </row>
    <row r="107" spans="1:11" ht="15" customHeight="1">
      <c r="A107" s="4" t="s">
        <v>228</v>
      </c>
      <c r="B107" s="5"/>
      <c r="C107" s="430"/>
      <c r="D107" s="769"/>
      <c r="E107" s="431"/>
      <c r="F107" s="432"/>
      <c r="G107" s="433"/>
      <c r="H107" s="50"/>
      <c r="I107" s="50"/>
      <c r="J107" s="50"/>
      <c r="K107" s="434"/>
    </row>
    <row r="108" spans="1:11" ht="15" customHeight="1">
      <c r="A108" s="36" t="s">
        <v>54</v>
      </c>
      <c r="B108" s="1" t="s">
        <v>43</v>
      </c>
      <c r="C108" s="777">
        <f>'6 thang dau nam 2022'!C108</f>
        <v>79.4</v>
      </c>
      <c r="D108" s="778">
        <v>70</v>
      </c>
      <c r="E108" s="777">
        <f>'6 thang dau nam 2022'!E108</f>
        <v>89.7</v>
      </c>
      <c r="F108" s="779">
        <v>87.1</v>
      </c>
      <c r="G108" s="779">
        <v>89.7</v>
      </c>
      <c r="H108" s="50">
        <f t="shared" si="8"/>
        <v>124.42857142857142</v>
      </c>
      <c r="I108" s="50">
        <f aca="true" t="shared" si="10" ref="I108:I119">F108/E108*100</f>
        <v>97.10144927536231</v>
      </c>
      <c r="J108" s="50">
        <f t="shared" si="7"/>
        <v>112.97229219143577</v>
      </c>
      <c r="K108" s="435"/>
    </row>
    <row r="109" spans="1:11" ht="15" customHeight="1">
      <c r="A109" s="753" t="s">
        <v>425</v>
      </c>
      <c r="B109" s="299" t="s">
        <v>43</v>
      </c>
      <c r="C109" s="780">
        <f>'6 thang dau nam 2022'!C109</f>
        <v>100</v>
      </c>
      <c r="D109" s="781">
        <v>100</v>
      </c>
      <c r="E109" s="780">
        <f>'6 thang dau nam 2022'!E109</f>
        <v>100</v>
      </c>
      <c r="F109" s="175">
        <v>100</v>
      </c>
      <c r="G109" s="782">
        <v>100</v>
      </c>
      <c r="H109" s="301">
        <f t="shared" si="8"/>
        <v>100</v>
      </c>
      <c r="I109" s="301">
        <f t="shared" si="10"/>
        <v>100</v>
      </c>
      <c r="J109" s="301">
        <f t="shared" si="7"/>
        <v>100</v>
      </c>
      <c r="K109" s="436"/>
    </row>
    <row r="110" spans="1:11" ht="15" customHeight="1">
      <c r="A110" s="56" t="s">
        <v>416</v>
      </c>
      <c r="B110" s="12" t="s">
        <v>43</v>
      </c>
      <c r="C110" s="783">
        <f>'6 thang dau nam 2022'!C110</f>
        <v>82</v>
      </c>
      <c r="D110" s="784">
        <v>75.4</v>
      </c>
      <c r="E110" s="783">
        <f>'6 thang dau nam 2022'!E110</f>
        <v>86.7</v>
      </c>
      <c r="F110" s="55">
        <v>82.1</v>
      </c>
      <c r="G110" s="785">
        <v>86.7</v>
      </c>
      <c r="H110" s="47">
        <f t="shared" si="8"/>
        <v>108.88594164456231</v>
      </c>
      <c r="I110" s="47">
        <f t="shared" si="10"/>
        <v>94.69434832756632</v>
      </c>
      <c r="J110" s="47">
        <f t="shared" si="7"/>
        <v>105.73170731707317</v>
      </c>
      <c r="K110" s="437"/>
    </row>
    <row r="111" spans="1:11" ht="15" customHeight="1">
      <c r="A111" s="56" t="s">
        <v>417</v>
      </c>
      <c r="B111" s="12" t="s">
        <v>43</v>
      </c>
      <c r="C111" s="783">
        <f>'6 thang dau nam 2022'!C111</f>
        <v>100</v>
      </c>
      <c r="D111" s="784">
        <v>98.4</v>
      </c>
      <c r="E111" s="783">
        <f>'6 thang dau nam 2022'!E111</f>
        <v>100</v>
      </c>
      <c r="F111" s="55">
        <v>100</v>
      </c>
      <c r="G111" s="55">
        <v>100</v>
      </c>
      <c r="H111" s="47">
        <f t="shared" si="8"/>
        <v>101.62601626016259</v>
      </c>
      <c r="I111" s="47">
        <f t="shared" si="10"/>
        <v>100</v>
      </c>
      <c r="J111" s="47">
        <f t="shared" si="7"/>
        <v>100</v>
      </c>
      <c r="K111" s="437"/>
    </row>
    <row r="112" spans="1:11" ht="15" customHeight="1">
      <c r="A112" s="56" t="s">
        <v>418</v>
      </c>
      <c r="B112" s="12" t="s">
        <v>43</v>
      </c>
      <c r="C112" s="783">
        <f>'6 thang dau nam 2022'!C112</f>
        <v>95</v>
      </c>
      <c r="D112" s="784">
        <v>88.32</v>
      </c>
      <c r="E112" s="783">
        <f>'6 thang dau nam 2022'!E112</f>
        <v>97.1</v>
      </c>
      <c r="F112" s="55">
        <v>97.2</v>
      </c>
      <c r="G112" s="55">
        <v>97.2</v>
      </c>
      <c r="H112" s="47">
        <f t="shared" si="8"/>
        <v>110.05434782608697</v>
      </c>
      <c r="I112" s="47">
        <f t="shared" si="10"/>
        <v>100.10298661174049</v>
      </c>
      <c r="J112" s="47">
        <f t="shared" si="7"/>
        <v>102.3157894736842</v>
      </c>
      <c r="K112" s="437"/>
    </row>
    <row r="113" spans="1:11" ht="15" customHeight="1">
      <c r="A113" s="56" t="s">
        <v>419</v>
      </c>
      <c r="B113" s="12" t="s">
        <v>43</v>
      </c>
      <c r="C113" s="783">
        <f>'6 thang dau nam 2022'!C113</f>
        <v>100</v>
      </c>
      <c r="D113" s="784">
        <v>100</v>
      </c>
      <c r="E113" s="783">
        <f>'6 thang dau nam 2022'!E113</f>
        <v>100</v>
      </c>
      <c r="F113" s="55">
        <v>100</v>
      </c>
      <c r="G113" s="55">
        <v>100</v>
      </c>
      <c r="H113" s="47">
        <f t="shared" si="8"/>
        <v>100</v>
      </c>
      <c r="I113" s="47">
        <f t="shared" si="10"/>
        <v>100</v>
      </c>
      <c r="J113" s="47">
        <f t="shared" si="7"/>
        <v>100</v>
      </c>
      <c r="K113" s="437"/>
    </row>
    <row r="114" spans="1:11" ht="15" customHeight="1">
      <c r="A114" s="56" t="s">
        <v>420</v>
      </c>
      <c r="B114" s="12" t="s">
        <v>43</v>
      </c>
      <c r="C114" s="783">
        <f>'6 thang dau nam 2022'!C114</f>
        <v>100</v>
      </c>
      <c r="D114" s="784">
        <v>100</v>
      </c>
      <c r="E114" s="783">
        <f>'6 thang dau nam 2022'!E114</f>
        <v>100</v>
      </c>
      <c r="F114" s="55">
        <v>97.73</v>
      </c>
      <c r="G114" s="55">
        <v>100</v>
      </c>
      <c r="H114" s="47">
        <f t="shared" si="8"/>
        <v>97.73</v>
      </c>
      <c r="I114" s="47">
        <f t="shared" si="10"/>
        <v>97.73</v>
      </c>
      <c r="J114" s="47">
        <f t="shared" si="7"/>
        <v>100</v>
      </c>
      <c r="K114" s="437"/>
    </row>
    <row r="115" spans="1:11" ht="15" customHeight="1">
      <c r="A115" s="56" t="s">
        <v>421</v>
      </c>
      <c r="B115" s="12" t="s">
        <v>43</v>
      </c>
      <c r="C115" s="783">
        <f>'6 thang dau nam 2022'!C115</f>
        <v>82</v>
      </c>
      <c r="D115" s="784">
        <v>70.9</v>
      </c>
      <c r="E115" s="783">
        <f>'6 thang dau nam 2022'!E115</f>
        <v>86.7</v>
      </c>
      <c r="F115" s="55">
        <v>82</v>
      </c>
      <c r="G115" s="55">
        <v>86.7</v>
      </c>
      <c r="H115" s="47">
        <f t="shared" si="8"/>
        <v>115.6558533145275</v>
      </c>
      <c r="I115" s="47">
        <f t="shared" si="10"/>
        <v>94.57900807381776</v>
      </c>
      <c r="J115" s="47">
        <f t="shared" si="7"/>
        <v>105.73170731707317</v>
      </c>
      <c r="K115" s="437"/>
    </row>
    <row r="116" spans="1:11" ht="15" customHeight="1">
      <c r="A116" s="56" t="s">
        <v>422</v>
      </c>
      <c r="B116" s="12" t="s">
        <v>43</v>
      </c>
      <c r="C116" s="783">
        <f>'6 thang dau nam 2022'!C116</f>
        <v>72.3</v>
      </c>
      <c r="D116" s="784">
        <v>66</v>
      </c>
      <c r="E116" s="783">
        <f>'6 thang dau nam 2022'!E116</f>
        <v>73.5</v>
      </c>
      <c r="F116" s="55">
        <v>72.3</v>
      </c>
      <c r="G116" s="55">
        <v>73.5</v>
      </c>
      <c r="H116" s="47">
        <f t="shared" si="8"/>
        <v>109.54545454545455</v>
      </c>
      <c r="I116" s="47">
        <f t="shared" si="10"/>
        <v>98.3673469387755</v>
      </c>
      <c r="J116" s="47">
        <f t="shared" si="7"/>
        <v>101.65975103734439</v>
      </c>
      <c r="K116" s="437"/>
    </row>
    <row r="117" spans="1:11" ht="15" customHeight="1">
      <c r="A117" s="56" t="s">
        <v>423</v>
      </c>
      <c r="B117" s="12" t="s">
        <v>43</v>
      </c>
      <c r="C117" s="783">
        <f>'6 thang dau nam 2022'!C117</f>
        <v>50.1</v>
      </c>
      <c r="D117" s="784">
        <v>44.2</v>
      </c>
      <c r="E117" s="783">
        <f>'6 thang dau nam 2022'!E117</f>
        <v>71.8</v>
      </c>
      <c r="F117" s="55">
        <v>64</v>
      </c>
      <c r="G117" s="786">
        <v>71.8</v>
      </c>
      <c r="H117" s="47">
        <f t="shared" si="8"/>
        <v>144.79638009049773</v>
      </c>
      <c r="I117" s="47">
        <f t="shared" si="10"/>
        <v>89.13649025069638</v>
      </c>
      <c r="J117" s="47">
        <f t="shared" si="7"/>
        <v>143.313373253493</v>
      </c>
      <c r="K117" s="419"/>
    </row>
    <row r="118" spans="1:11" ht="15" customHeight="1">
      <c r="A118" s="56" t="s">
        <v>424</v>
      </c>
      <c r="B118" s="12" t="s">
        <v>43</v>
      </c>
      <c r="C118" s="783">
        <f>'6 thang dau nam 2022'!C118</f>
        <v>42.1</v>
      </c>
      <c r="D118" s="784">
        <v>30.1</v>
      </c>
      <c r="E118" s="783">
        <f>'6 thang dau nam 2022'!E118</f>
        <v>79.6</v>
      </c>
      <c r="F118" s="55">
        <v>74</v>
      </c>
      <c r="G118" s="786">
        <v>79.6</v>
      </c>
      <c r="H118" s="47">
        <f t="shared" si="8"/>
        <v>245.8471760797342</v>
      </c>
      <c r="I118" s="47">
        <f t="shared" si="10"/>
        <v>92.96482412060301</v>
      </c>
      <c r="J118" s="47">
        <f t="shared" si="7"/>
        <v>189.07363420427552</v>
      </c>
      <c r="K118" s="419"/>
    </row>
    <row r="119" spans="1:11" ht="15" customHeight="1" thickBot="1">
      <c r="A119" s="40" t="s">
        <v>55</v>
      </c>
      <c r="B119" s="80" t="s">
        <v>43</v>
      </c>
      <c r="C119" s="96">
        <f>'6 thang dau nam 2022'!C119</f>
        <v>100</v>
      </c>
      <c r="D119" s="787">
        <v>100</v>
      </c>
      <c r="E119" s="96">
        <f>'6 thang dau nam 2022'!E119</f>
        <v>100</v>
      </c>
      <c r="F119" s="95">
        <v>100</v>
      </c>
      <c r="G119" s="95">
        <v>100</v>
      </c>
      <c r="H119" s="51">
        <f t="shared" si="8"/>
        <v>100</v>
      </c>
      <c r="I119" s="51">
        <f t="shared" si="10"/>
        <v>100</v>
      </c>
      <c r="J119" s="51">
        <f t="shared" si="7"/>
        <v>100</v>
      </c>
      <c r="K119" s="438"/>
    </row>
    <row r="120" spans="1:11" ht="13.5" thickTop="1">
      <c r="A120" s="60"/>
      <c r="B120" s="60"/>
      <c r="C120" s="60"/>
      <c r="E120" s="60"/>
      <c r="F120" s="60"/>
      <c r="G120" s="60"/>
      <c r="H120" s="60"/>
      <c r="I120" s="60"/>
      <c r="J120" s="60"/>
      <c r="K120" s="60"/>
    </row>
    <row r="121" spans="1:11" ht="16.5">
      <c r="A121" s="60"/>
      <c r="B121" s="60"/>
      <c r="C121" s="60"/>
      <c r="E121" s="60"/>
      <c r="F121" s="60"/>
      <c r="G121" s="824" t="s">
        <v>62</v>
      </c>
      <c r="H121" s="824"/>
      <c r="I121" s="824"/>
      <c r="J121" s="824"/>
      <c r="K121" s="824"/>
    </row>
    <row r="122" spans="1:11" ht="16.5">
      <c r="A122" s="60"/>
      <c r="B122" s="60"/>
      <c r="C122" s="60"/>
      <c r="E122" s="60"/>
      <c r="F122" s="60"/>
      <c r="G122" s="816" t="s">
        <v>426</v>
      </c>
      <c r="H122" s="816"/>
      <c r="I122" s="816"/>
      <c r="J122" s="816"/>
      <c r="K122" s="816"/>
    </row>
    <row r="123" spans="1:11" ht="16.5">
      <c r="A123" s="60"/>
      <c r="B123" s="60"/>
      <c r="C123" s="60"/>
      <c r="E123" s="60"/>
      <c r="F123" s="60"/>
      <c r="G123" s="65"/>
      <c r="H123" s="65"/>
      <c r="I123" s="65"/>
      <c r="J123" s="65"/>
      <c r="K123" s="65"/>
    </row>
    <row r="124" spans="1:11" ht="12.75">
      <c r="A124" s="60"/>
      <c r="B124" s="60"/>
      <c r="C124" s="60"/>
      <c r="E124" s="60"/>
      <c r="F124" s="60"/>
      <c r="G124" s="60"/>
      <c r="H124" s="60"/>
      <c r="I124" s="60"/>
      <c r="J124" s="60"/>
      <c r="K124" s="60"/>
    </row>
    <row r="125" spans="1:11" ht="12.75">
      <c r="A125" s="60"/>
      <c r="B125" s="60"/>
      <c r="C125" s="60"/>
      <c r="E125" s="60"/>
      <c r="F125" s="60"/>
      <c r="G125" s="60"/>
      <c r="H125" s="60"/>
      <c r="I125" s="60"/>
      <c r="J125" s="60"/>
      <c r="K125" s="60"/>
    </row>
    <row r="126" spans="1:11" ht="12.75">
      <c r="A126" s="60"/>
      <c r="B126" s="60"/>
      <c r="C126" s="60"/>
      <c r="E126" s="60"/>
      <c r="F126" s="60"/>
      <c r="G126" s="60"/>
      <c r="H126" s="60"/>
      <c r="I126" s="60"/>
      <c r="J126" s="60"/>
      <c r="K126" s="60"/>
    </row>
    <row r="127" spans="1:11" ht="12.75">
      <c r="A127" s="60"/>
      <c r="B127" s="60"/>
      <c r="C127" s="60"/>
      <c r="E127" s="60"/>
      <c r="F127" s="60"/>
      <c r="G127" s="60"/>
      <c r="H127" s="60"/>
      <c r="I127" s="60"/>
      <c r="J127" s="60"/>
      <c r="K127" s="60"/>
    </row>
    <row r="128" spans="1:11" ht="16.5">
      <c r="A128" s="60"/>
      <c r="B128" s="60"/>
      <c r="C128" s="60"/>
      <c r="E128" s="60"/>
      <c r="F128" s="60"/>
      <c r="G128" s="816" t="s">
        <v>427</v>
      </c>
      <c r="H128" s="816"/>
      <c r="I128" s="816"/>
      <c r="J128" s="816"/>
      <c r="K128" s="816"/>
    </row>
    <row r="129" spans="1:11" ht="12.75">
      <c r="A129" s="60"/>
      <c r="B129" s="60"/>
      <c r="C129" s="60"/>
      <c r="E129" s="60"/>
      <c r="F129" s="60"/>
      <c r="G129" s="60"/>
      <c r="H129" s="60"/>
      <c r="I129" s="60"/>
      <c r="J129" s="60"/>
      <c r="K129" s="60"/>
    </row>
  </sheetData>
  <sheetProtection password="C73E" sheet="1" selectLockedCells="1"/>
  <mergeCells count="17">
    <mergeCell ref="D7:D8"/>
    <mergeCell ref="C1:K1"/>
    <mergeCell ref="E7:F7"/>
    <mergeCell ref="G7:G8"/>
    <mergeCell ref="H7:J7"/>
    <mergeCell ref="K7:K8"/>
    <mergeCell ref="C2:K2"/>
    <mergeCell ref="G121:K121"/>
    <mergeCell ref="G122:K122"/>
    <mergeCell ref="G128:K128"/>
    <mergeCell ref="A1:B1"/>
    <mergeCell ref="A2:B2"/>
    <mergeCell ref="A4:K4"/>
    <mergeCell ref="A5:K5"/>
    <mergeCell ref="A7:A8"/>
    <mergeCell ref="B7:B8"/>
    <mergeCell ref="C7:C8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22.28125" style="97" customWidth="1"/>
    <col min="2" max="2" width="11.421875" style="97" customWidth="1"/>
    <col min="3" max="3" width="9.7109375" style="97" customWidth="1"/>
    <col min="4" max="4" width="12.57421875" style="133" customWidth="1"/>
    <col min="5" max="5" width="10.421875" style="134" customWidth="1"/>
    <col min="6" max="6" width="13.28125" style="134" customWidth="1"/>
    <col min="7" max="8" width="12.28125" style="134" customWidth="1"/>
    <col min="9" max="9" width="9.8515625" style="134" customWidth="1"/>
    <col min="10" max="10" width="13.00390625" style="97" customWidth="1"/>
    <col min="11" max="11" width="10.00390625" style="99" customWidth="1"/>
    <col min="12" max="12" width="9.7109375" style="99" customWidth="1"/>
    <col min="13" max="16384" width="9.140625" style="99" customWidth="1"/>
  </cols>
  <sheetData>
    <row r="1" spans="3:10" ht="19.5" customHeight="1">
      <c r="C1" s="98"/>
      <c r="D1" s="98"/>
      <c r="E1" s="98"/>
      <c r="F1" s="843"/>
      <c r="G1" s="843"/>
      <c r="H1" s="843"/>
      <c r="I1" s="843"/>
      <c r="J1" s="843"/>
    </row>
    <row r="2" spans="1:12" ht="16.5" customHeight="1">
      <c r="A2" s="100" t="s">
        <v>76</v>
      </c>
      <c r="B2" s="844" t="s">
        <v>77</v>
      </c>
      <c r="C2" s="844"/>
      <c r="D2" s="844"/>
      <c r="E2" s="844"/>
      <c r="F2" s="844"/>
      <c r="G2" s="844"/>
      <c r="H2" s="844"/>
      <c r="I2" s="844"/>
      <c r="J2" s="844"/>
      <c r="K2" s="844"/>
      <c r="L2" s="844"/>
    </row>
    <row r="3" spans="1:10" ht="17.25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</row>
    <row r="4" spans="1:12" ht="37.5" customHeight="1">
      <c r="A4" s="845" t="s">
        <v>78</v>
      </c>
      <c r="B4" s="847" t="s">
        <v>108</v>
      </c>
      <c r="C4" s="847"/>
      <c r="D4" s="847"/>
      <c r="E4" s="847"/>
      <c r="F4" s="847"/>
      <c r="G4" s="848" t="s">
        <v>109</v>
      </c>
      <c r="H4" s="848"/>
      <c r="I4" s="848"/>
      <c r="J4" s="848"/>
      <c r="K4" s="848"/>
      <c r="L4" s="848"/>
    </row>
    <row r="5" spans="1:12" s="107" customFormat="1" ht="85.5" customHeight="1">
      <c r="A5" s="846"/>
      <c r="B5" s="104" t="s">
        <v>79</v>
      </c>
      <c r="C5" s="104" t="s">
        <v>80</v>
      </c>
      <c r="D5" s="105" t="s">
        <v>81</v>
      </c>
      <c r="E5" s="106" t="s">
        <v>412</v>
      </c>
      <c r="F5" s="106" t="s">
        <v>83</v>
      </c>
      <c r="G5" s="104" t="s">
        <v>84</v>
      </c>
      <c r="H5" s="104" t="s">
        <v>165</v>
      </c>
      <c r="I5" s="105" t="s">
        <v>81</v>
      </c>
      <c r="J5" s="104" t="s">
        <v>166</v>
      </c>
      <c r="K5" s="104" t="s">
        <v>80</v>
      </c>
      <c r="L5" s="104" t="s">
        <v>165</v>
      </c>
    </row>
    <row r="6" spans="1:12" s="107" customFormat="1" ht="24" customHeight="1">
      <c r="A6" s="103" t="s">
        <v>85</v>
      </c>
      <c r="B6" s="103">
        <v>1</v>
      </c>
      <c r="C6" s="103">
        <v>2</v>
      </c>
      <c r="D6" s="751" t="s">
        <v>86</v>
      </c>
      <c r="E6" s="108">
        <v>4</v>
      </c>
      <c r="F6" s="109" t="s">
        <v>87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08">
        <v>11</v>
      </c>
    </row>
    <row r="7" spans="1:12" s="111" customFormat="1" ht="23.25" customHeight="1">
      <c r="A7" s="110" t="s">
        <v>88</v>
      </c>
      <c r="B7" s="137">
        <f>SUM(B9:B23)</f>
        <v>2171.3999999999996</v>
      </c>
      <c r="C7" s="137"/>
      <c r="D7" s="137">
        <f>(C7*B7)/10</f>
        <v>0</v>
      </c>
      <c r="E7" s="137"/>
      <c r="F7" s="750">
        <f>SUM(F9:F23)</f>
        <v>0</v>
      </c>
      <c r="G7" s="137">
        <f>SUM(G9:G23)</f>
        <v>2046.2</v>
      </c>
      <c r="H7" s="137">
        <f>SUM(H9:H23)</f>
        <v>-125.19999999999999</v>
      </c>
      <c r="I7" s="137"/>
      <c r="J7" s="139"/>
      <c r="K7" s="140"/>
      <c r="L7" s="140"/>
    </row>
    <row r="8" spans="1:12" s="115" customFormat="1" ht="20.25" customHeight="1">
      <c r="A8" s="112" t="s">
        <v>89</v>
      </c>
      <c r="B8" s="154">
        <f>B9+B10</f>
        <v>587.8</v>
      </c>
      <c r="C8" s="135">
        <f>(C9*B9+C10*B10)/(B9+B10)</f>
        <v>0</v>
      </c>
      <c r="D8" s="145">
        <f>(B8*C8)/10</f>
        <v>0</v>
      </c>
      <c r="E8" s="135"/>
      <c r="F8" s="148">
        <f>F9+F10</f>
        <v>0</v>
      </c>
      <c r="G8" s="135">
        <f>G9+G10</f>
        <v>574</v>
      </c>
      <c r="H8" s="135">
        <f>G8-B8</f>
        <v>-13.799999999999955</v>
      </c>
      <c r="I8" s="135">
        <f>I9+I10</f>
        <v>0</v>
      </c>
      <c r="J8" s="154">
        <f aca="true" t="shared" si="0" ref="J8:J23">I8-D8</f>
        <v>0</v>
      </c>
      <c r="K8" s="155"/>
      <c r="L8" s="155"/>
    </row>
    <row r="9" spans="1:12" s="121" customFormat="1" ht="20.25" customHeight="1">
      <c r="A9" s="116" t="s">
        <v>90</v>
      </c>
      <c r="B9" s="153">
        <f>'Ca nam 2022'!E18</f>
        <v>310</v>
      </c>
      <c r="C9" s="310"/>
      <c r="D9" s="311">
        <f>(B9*C9)/10</f>
        <v>0</v>
      </c>
      <c r="E9" s="117"/>
      <c r="F9" s="311">
        <f>D9*E9</f>
        <v>0</v>
      </c>
      <c r="G9" s="153">
        <f>'Ca nam 2022'!F18</f>
        <v>310</v>
      </c>
      <c r="H9" s="153">
        <f>G9-B9</f>
        <v>0</v>
      </c>
      <c r="I9" s="153">
        <f aca="true" t="shared" si="1" ref="I9:I23">G9*K9/10</f>
        <v>0</v>
      </c>
      <c r="J9" s="153">
        <f t="shared" si="0"/>
        <v>0</v>
      </c>
      <c r="K9" s="119"/>
      <c r="L9" s="156">
        <f aca="true" t="shared" si="2" ref="L9:L23">K9-C9</f>
        <v>0</v>
      </c>
    </row>
    <row r="10" spans="1:12" s="121" customFormat="1" ht="20.25" customHeight="1">
      <c r="A10" s="116" t="s">
        <v>91</v>
      </c>
      <c r="B10" s="153">
        <f>'Ca nam 2022'!E19</f>
        <v>277.8</v>
      </c>
      <c r="C10" s="310"/>
      <c r="D10" s="311">
        <f>(B10*C10)/10</f>
        <v>0</v>
      </c>
      <c r="E10" s="117"/>
      <c r="F10" s="311">
        <f aca="true" t="shared" si="3" ref="F10:F33">D10*E10</f>
        <v>0</v>
      </c>
      <c r="G10" s="153">
        <f>'Ca nam 2022'!F19</f>
        <v>264</v>
      </c>
      <c r="H10" s="153">
        <f>G10-B10</f>
        <v>-13.800000000000011</v>
      </c>
      <c r="I10" s="153">
        <f t="shared" si="1"/>
        <v>0</v>
      </c>
      <c r="J10" s="153">
        <f t="shared" si="0"/>
        <v>0</v>
      </c>
      <c r="K10" s="119"/>
      <c r="L10" s="156">
        <f t="shared" si="2"/>
        <v>0</v>
      </c>
    </row>
    <row r="11" spans="1:12" s="115" customFormat="1" ht="20.25" customHeight="1">
      <c r="A11" s="122" t="s">
        <v>167</v>
      </c>
      <c r="B11" s="136">
        <f>'Ca nam 2022'!E27</f>
        <v>320.4</v>
      </c>
      <c r="C11" s="118"/>
      <c r="D11" s="146">
        <f>(B11*C11)/10</f>
        <v>0</v>
      </c>
      <c r="E11" s="118"/>
      <c r="F11" s="146">
        <f t="shared" si="3"/>
        <v>0</v>
      </c>
      <c r="G11" s="136">
        <f>'Ca nam 2022'!F27</f>
        <v>302.2</v>
      </c>
      <c r="H11" s="136">
        <f>G11-B11</f>
        <v>-18.19999999999999</v>
      </c>
      <c r="I11" s="153">
        <f t="shared" si="1"/>
        <v>0</v>
      </c>
      <c r="J11" s="153">
        <f t="shared" si="0"/>
        <v>0</v>
      </c>
      <c r="K11" s="119"/>
      <c r="L11" s="156">
        <f t="shared" si="2"/>
        <v>0</v>
      </c>
    </row>
    <row r="12" spans="1:12" s="115" customFormat="1" ht="20.25" customHeight="1">
      <c r="A12" s="123" t="s">
        <v>92</v>
      </c>
      <c r="B12" s="136">
        <f>'Ca nam 2022'!E21</f>
        <v>346</v>
      </c>
      <c r="C12" s="118"/>
      <c r="D12" s="146">
        <f>(B12*C12)/10</f>
        <v>0</v>
      </c>
      <c r="E12" s="118"/>
      <c r="F12" s="146">
        <f t="shared" si="3"/>
        <v>0</v>
      </c>
      <c r="G12" s="136">
        <f>'Ca nam 2022'!F21</f>
        <v>344</v>
      </c>
      <c r="H12" s="136">
        <f aca="true" t="shared" si="4" ref="H12:H33">G12-B12</f>
        <v>-2</v>
      </c>
      <c r="I12" s="153">
        <f t="shared" si="1"/>
        <v>0</v>
      </c>
      <c r="J12" s="153">
        <f t="shared" si="0"/>
        <v>0</v>
      </c>
      <c r="K12" s="119"/>
      <c r="L12" s="156">
        <f t="shared" si="2"/>
        <v>0</v>
      </c>
    </row>
    <row r="13" spans="1:12" s="115" customFormat="1" ht="20.25" customHeight="1">
      <c r="A13" s="122" t="s">
        <v>93</v>
      </c>
      <c r="B13" s="136">
        <f>'Ca nam 2022'!E24</f>
        <v>52.7</v>
      </c>
      <c r="C13" s="118"/>
      <c r="D13" s="146">
        <f aca="true" t="shared" si="5" ref="D13:D23">(B13*C13)/10</f>
        <v>0</v>
      </c>
      <c r="E13" s="118"/>
      <c r="F13" s="146">
        <f t="shared" si="3"/>
        <v>0</v>
      </c>
      <c r="G13" s="136">
        <f>'Ca nam 2022'!F24</f>
        <v>53</v>
      </c>
      <c r="H13" s="136">
        <f t="shared" si="4"/>
        <v>0.29999999999999716</v>
      </c>
      <c r="I13" s="153">
        <f t="shared" si="1"/>
        <v>0</v>
      </c>
      <c r="J13" s="153">
        <f t="shared" si="0"/>
        <v>0</v>
      </c>
      <c r="K13" s="119"/>
      <c r="L13" s="156">
        <f t="shared" si="2"/>
        <v>0</v>
      </c>
    </row>
    <row r="14" spans="1:12" s="115" customFormat="1" ht="20.25" customHeight="1">
      <c r="A14" s="123" t="s">
        <v>94</v>
      </c>
      <c r="B14" s="136">
        <f>'Ca nam 2022'!E28</f>
        <v>64.6</v>
      </c>
      <c r="C14" s="118"/>
      <c r="D14" s="146">
        <f t="shared" si="5"/>
        <v>0</v>
      </c>
      <c r="E14" s="118"/>
      <c r="F14" s="146">
        <f t="shared" si="3"/>
        <v>0</v>
      </c>
      <c r="G14" s="136">
        <f>'Ca nam 2022'!F28</f>
        <v>65</v>
      </c>
      <c r="H14" s="136">
        <f t="shared" si="4"/>
        <v>0.4000000000000057</v>
      </c>
      <c r="I14" s="153">
        <f t="shared" si="1"/>
        <v>0</v>
      </c>
      <c r="J14" s="153">
        <f t="shared" si="0"/>
        <v>0</v>
      </c>
      <c r="K14" s="119"/>
      <c r="L14" s="156">
        <f t="shared" si="2"/>
        <v>0</v>
      </c>
    </row>
    <row r="15" spans="1:12" s="115" customFormat="1" ht="20.25" customHeight="1">
      <c r="A15" s="122" t="s">
        <v>95</v>
      </c>
      <c r="B15" s="136">
        <f>'Ca nam 2022'!E22</f>
        <v>504</v>
      </c>
      <c r="C15" s="118"/>
      <c r="D15" s="146">
        <f t="shared" si="5"/>
        <v>0</v>
      </c>
      <c r="E15" s="118"/>
      <c r="F15" s="146">
        <f t="shared" si="3"/>
        <v>0</v>
      </c>
      <c r="G15" s="136">
        <f>'Ca nam 2022'!F22</f>
        <v>500</v>
      </c>
      <c r="H15" s="136">
        <f t="shared" si="4"/>
        <v>-4</v>
      </c>
      <c r="I15" s="153">
        <f t="shared" si="1"/>
        <v>0</v>
      </c>
      <c r="J15" s="153">
        <f t="shared" si="0"/>
        <v>0</v>
      </c>
      <c r="K15" s="119"/>
      <c r="L15" s="156">
        <f t="shared" si="2"/>
        <v>0</v>
      </c>
    </row>
    <row r="16" spans="1:12" s="115" customFormat="1" ht="20.25" customHeight="1">
      <c r="A16" s="122" t="s">
        <v>96</v>
      </c>
      <c r="B16" s="136">
        <f>'Ca nam 2022'!E29</f>
        <v>25.2</v>
      </c>
      <c r="C16" s="118"/>
      <c r="D16" s="146">
        <f t="shared" si="5"/>
        <v>0</v>
      </c>
      <c r="E16" s="118"/>
      <c r="F16" s="146">
        <f t="shared" si="3"/>
        <v>0</v>
      </c>
      <c r="G16" s="136">
        <f>'Ca nam 2022'!F29</f>
        <v>25</v>
      </c>
      <c r="H16" s="136">
        <f t="shared" si="4"/>
        <v>-0.1999999999999993</v>
      </c>
      <c r="I16" s="153">
        <f t="shared" si="1"/>
        <v>0</v>
      </c>
      <c r="J16" s="153">
        <f t="shared" si="0"/>
        <v>0</v>
      </c>
      <c r="K16" s="120"/>
      <c r="L16" s="156">
        <f t="shared" si="2"/>
        <v>0</v>
      </c>
    </row>
    <row r="17" spans="1:12" s="115" customFormat="1" ht="20.25" customHeight="1">
      <c r="A17" s="124" t="s">
        <v>12</v>
      </c>
      <c r="B17" s="136">
        <f>'Ca nam 2022'!E26</f>
        <v>182.7</v>
      </c>
      <c r="C17" s="118"/>
      <c r="D17" s="146">
        <f t="shared" si="5"/>
        <v>0</v>
      </c>
      <c r="E17" s="118"/>
      <c r="F17" s="146">
        <f t="shared" si="3"/>
        <v>0</v>
      </c>
      <c r="G17" s="136">
        <f>'Ca nam 2022'!F26</f>
        <v>183</v>
      </c>
      <c r="H17" s="136">
        <f t="shared" si="4"/>
        <v>0.30000000000001137</v>
      </c>
      <c r="I17" s="153">
        <f t="shared" si="1"/>
        <v>0</v>
      </c>
      <c r="J17" s="153">
        <f t="shared" si="0"/>
        <v>0</v>
      </c>
      <c r="K17" s="120"/>
      <c r="L17" s="156">
        <f t="shared" si="2"/>
        <v>0</v>
      </c>
    </row>
    <row r="18" spans="1:12" s="115" customFormat="1" ht="20.25" customHeight="1">
      <c r="A18" s="123" t="s">
        <v>97</v>
      </c>
      <c r="B18" s="118"/>
      <c r="C18" s="118"/>
      <c r="D18" s="146">
        <f>(B18*C18)/10</f>
        <v>0</v>
      </c>
      <c r="E18" s="118"/>
      <c r="F18" s="146">
        <f t="shared" si="3"/>
        <v>0</v>
      </c>
      <c r="G18" s="118"/>
      <c r="H18" s="136">
        <f t="shared" si="4"/>
        <v>0</v>
      </c>
      <c r="I18" s="153">
        <f t="shared" si="1"/>
        <v>0</v>
      </c>
      <c r="J18" s="153">
        <f t="shared" si="0"/>
        <v>0</v>
      </c>
      <c r="K18" s="120"/>
      <c r="L18" s="156">
        <f t="shared" si="2"/>
        <v>0</v>
      </c>
    </row>
    <row r="19" spans="1:12" s="115" customFormat="1" ht="20.25" customHeight="1">
      <c r="A19" s="122" t="s">
        <v>98</v>
      </c>
      <c r="B19" s="118"/>
      <c r="C19" s="118"/>
      <c r="D19" s="146">
        <f t="shared" si="5"/>
        <v>0</v>
      </c>
      <c r="E19" s="118"/>
      <c r="F19" s="146">
        <f t="shared" si="3"/>
        <v>0</v>
      </c>
      <c r="G19" s="118"/>
      <c r="H19" s="136">
        <f t="shared" si="4"/>
        <v>0</v>
      </c>
      <c r="I19" s="153">
        <f t="shared" si="1"/>
        <v>0</v>
      </c>
      <c r="J19" s="153">
        <f t="shared" si="0"/>
        <v>0</v>
      </c>
      <c r="K19" s="125"/>
      <c r="L19" s="156">
        <f t="shared" si="2"/>
        <v>0</v>
      </c>
    </row>
    <row r="20" spans="1:12" s="115" customFormat="1" ht="20.25" customHeight="1">
      <c r="A20" s="122" t="s">
        <v>247</v>
      </c>
      <c r="B20" s="136">
        <f>'Ca nam 2022'!E30</f>
        <v>88</v>
      </c>
      <c r="C20" s="118"/>
      <c r="D20" s="146">
        <f t="shared" si="5"/>
        <v>0</v>
      </c>
      <c r="E20" s="118"/>
      <c r="F20" s="146">
        <f t="shared" si="3"/>
        <v>0</v>
      </c>
      <c r="G20" s="118"/>
      <c r="H20" s="136">
        <f t="shared" si="4"/>
        <v>-88</v>
      </c>
      <c r="I20" s="153">
        <f t="shared" si="1"/>
        <v>0</v>
      </c>
      <c r="J20" s="153">
        <f t="shared" si="0"/>
        <v>0</v>
      </c>
      <c r="K20" s="125"/>
      <c r="L20" s="156">
        <f t="shared" si="2"/>
        <v>0</v>
      </c>
    </row>
    <row r="21" spans="1:12" s="115" customFormat="1" ht="20.25" customHeight="1">
      <c r="A21" s="126"/>
      <c r="B21" s="127"/>
      <c r="C21" s="127"/>
      <c r="D21" s="146">
        <f t="shared" si="5"/>
        <v>0</v>
      </c>
      <c r="E21" s="127"/>
      <c r="F21" s="146">
        <f t="shared" si="3"/>
        <v>0</v>
      </c>
      <c r="G21" s="127"/>
      <c r="H21" s="136">
        <f t="shared" si="4"/>
        <v>0</v>
      </c>
      <c r="I21" s="153">
        <f t="shared" si="1"/>
        <v>0</v>
      </c>
      <c r="J21" s="153">
        <f t="shared" si="0"/>
        <v>0</v>
      </c>
      <c r="K21" s="130"/>
      <c r="L21" s="156">
        <f t="shared" si="2"/>
        <v>0</v>
      </c>
    </row>
    <row r="22" spans="1:12" s="115" customFormat="1" ht="20.25" customHeight="1">
      <c r="A22" s="126"/>
      <c r="B22" s="127"/>
      <c r="C22" s="127"/>
      <c r="D22" s="146">
        <f t="shared" si="5"/>
        <v>0</v>
      </c>
      <c r="E22" s="127"/>
      <c r="F22" s="146">
        <f t="shared" si="3"/>
        <v>0</v>
      </c>
      <c r="G22" s="127"/>
      <c r="H22" s="136">
        <f t="shared" si="4"/>
        <v>0</v>
      </c>
      <c r="I22" s="153">
        <f t="shared" si="1"/>
        <v>0</v>
      </c>
      <c r="J22" s="153">
        <f t="shared" si="0"/>
        <v>0</v>
      </c>
      <c r="K22" s="130"/>
      <c r="L22" s="156">
        <f t="shared" si="2"/>
        <v>0</v>
      </c>
    </row>
    <row r="23" spans="1:12" s="115" customFormat="1" ht="20.25" customHeight="1">
      <c r="A23" s="126" t="s">
        <v>99</v>
      </c>
      <c r="B23" s="127"/>
      <c r="C23" s="127"/>
      <c r="D23" s="147">
        <f t="shared" si="5"/>
        <v>0</v>
      </c>
      <c r="E23" s="127"/>
      <c r="F23" s="147">
        <f t="shared" si="3"/>
        <v>0</v>
      </c>
      <c r="G23" s="149"/>
      <c r="H23" s="152">
        <f t="shared" si="4"/>
        <v>0</v>
      </c>
      <c r="I23" s="152">
        <f t="shared" si="1"/>
        <v>0</v>
      </c>
      <c r="J23" s="152">
        <f t="shared" si="0"/>
        <v>0</v>
      </c>
      <c r="K23" s="128"/>
      <c r="L23" s="157">
        <f t="shared" si="2"/>
        <v>0</v>
      </c>
    </row>
    <row r="24" spans="1:12" s="111" customFormat="1" ht="20.25" customHeight="1">
      <c r="A24" s="110" t="s">
        <v>100</v>
      </c>
      <c r="B24" s="150">
        <f>SUM(B25:B33)</f>
        <v>1937.2</v>
      </c>
      <c r="C24" s="161"/>
      <c r="D24" s="150"/>
      <c r="E24" s="150"/>
      <c r="F24" s="150">
        <f>SUM(F25:F33)</f>
        <v>0</v>
      </c>
      <c r="G24" s="150">
        <f>SUM(G25:G33)</f>
        <v>1969.7</v>
      </c>
      <c r="H24" s="150">
        <f>SUM(H25:H33)</f>
        <v>32.500000000000014</v>
      </c>
      <c r="I24" s="151"/>
      <c r="J24" s="151"/>
      <c r="K24" s="141"/>
      <c r="L24" s="142"/>
    </row>
    <row r="25" spans="1:12" ht="20.25" customHeight="1">
      <c r="A25" s="112" t="s">
        <v>101</v>
      </c>
      <c r="B25" s="135">
        <f>'Ca nam 2022'!E46</f>
        <v>152.7</v>
      </c>
      <c r="C25" s="113"/>
      <c r="D25" s="135">
        <f aca="true" t="shared" si="6" ref="D25:D33">(B25*C25)/10</f>
        <v>0</v>
      </c>
      <c r="E25" s="113"/>
      <c r="F25" s="145">
        <f>D25*E25</f>
        <v>0</v>
      </c>
      <c r="G25" s="135">
        <f>'Ca nam 2022'!F46</f>
        <v>160</v>
      </c>
      <c r="H25" s="135">
        <f t="shared" si="4"/>
        <v>7.300000000000011</v>
      </c>
      <c r="I25" s="154">
        <f aca="true" t="shared" si="7" ref="I25:I33">G25*K25/10</f>
        <v>0</v>
      </c>
      <c r="J25" s="154">
        <f aca="true" t="shared" si="8" ref="J25:J33">I25-D25</f>
        <v>0</v>
      </c>
      <c r="K25" s="114"/>
      <c r="L25" s="158">
        <f aca="true" t="shared" si="9" ref="L25:L33">K25-C25</f>
        <v>0</v>
      </c>
    </row>
    <row r="26" spans="1:12" ht="20.25" customHeight="1">
      <c r="A26" s="122" t="s">
        <v>102</v>
      </c>
      <c r="B26" s="136">
        <f>'Ca nam 2022'!E43</f>
        <v>57.5</v>
      </c>
      <c r="C26" s="118"/>
      <c r="D26" s="136">
        <f t="shared" si="6"/>
        <v>0</v>
      </c>
      <c r="E26" s="129"/>
      <c r="F26" s="146">
        <f t="shared" si="3"/>
        <v>0</v>
      </c>
      <c r="G26" s="136">
        <f>'Ca nam 2022'!F43</f>
        <v>71.7</v>
      </c>
      <c r="H26" s="136">
        <f t="shared" si="4"/>
        <v>14.200000000000003</v>
      </c>
      <c r="I26" s="153">
        <f t="shared" si="7"/>
        <v>0</v>
      </c>
      <c r="J26" s="153">
        <f t="shared" si="8"/>
        <v>0</v>
      </c>
      <c r="K26" s="125"/>
      <c r="L26" s="159">
        <f t="shared" si="9"/>
        <v>0</v>
      </c>
    </row>
    <row r="27" spans="1:12" ht="20.25" customHeight="1">
      <c r="A27" s="122" t="s">
        <v>103</v>
      </c>
      <c r="B27" s="136">
        <f>'Ca nam 2022'!E37</f>
        <v>120</v>
      </c>
      <c r="C27" s="118"/>
      <c r="D27" s="136">
        <f t="shared" si="6"/>
        <v>0</v>
      </c>
      <c r="E27" s="118"/>
      <c r="F27" s="146">
        <f t="shared" si="3"/>
        <v>0</v>
      </c>
      <c r="G27" s="136">
        <f>'Ca nam 2022'!F37</f>
        <v>120</v>
      </c>
      <c r="H27" s="136">
        <f t="shared" si="4"/>
        <v>0</v>
      </c>
      <c r="I27" s="153">
        <f t="shared" si="7"/>
        <v>0</v>
      </c>
      <c r="J27" s="153">
        <f t="shared" si="8"/>
        <v>0</v>
      </c>
      <c r="K27" s="125"/>
      <c r="L27" s="159">
        <f t="shared" si="9"/>
        <v>0</v>
      </c>
    </row>
    <row r="28" spans="1:12" s="115" customFormat="1" ht="20.25" customHeight="1">
      <c r="A28" s="122" t="s">
        <v>104</v>
      </c>
      <c r="B28" s="136">
        <f>'Ca nam 2022'!E40</f>
        <v>112.6</v>
      </c>
      <c r="C28" s="118"/>
      <c r="D28" s="136">
        <f t="shared" si="6"/>
        <v>0</v>
      </c>
      <c r="E28" s="118"/>
      <c r="F28" s="146">
        <f t="shared" si="3"/>
        <v>0</v>
      </c>
      <c r="G28" s="136">
        <f>'Ca nam 2022'!F40</f>
        <v>122.6</v>
      </c>
      <c r="H28" s="136">
        <f t="shared" si="4"/>
        <v>10</v>
      </c>
      <c r="I28" s="153">
        <f t="shared" si="7"/>
        <v>0</v>
      </c>
      <c r="J28" s="153">
        <f t="shared" si="8"/>
        <v>0</v>
      </c>
      <c r="K28" s="125"/>
      <c r="L28" s="159">
        <f t="shared" si="9"/>
        <v>0</v>
      </c>
    </row>
    <row r="29" spans="1:12" s="115" customFormat="1" ht="20.25" customHeight="1">
      <c r="A29" s="123" t="s">
        <v>13</v>
      </c>
      <c r="B29" s="136">
        <f>'Ca nam 2022'!E34</f>
        <v>1450.4</v>
      </c>
      <c r="C29" s="118"/>
      <c r="D29" s="136">
        <f t="shared" si="6"/>
        <v>0</v>
      </c>
      <c r="E29" s="118"/>
      <c r="F29" s="146">
        <f t="shared" si="3"/>
        <v>0</v>
      </c>
      <c r="G29" s="136">
        <f>'Ca nam 2022'!F34</f>
        <v>1450.4</v>
      </c>
      <c r="H29" s="153">
        <f t="shared" si="4"/>
        <v>0</v>
      </c>
      <c r="I29" s="153">
        <f t="shared" si="7"/>
        <v>0</v>
      </c>
      <c r="J29" s="153">
        <f t="shared" si="8"/>
        <v>0</v>
      </c>
      <c r="K29" s="125"/>
      <c r="L29" s="159">
        <f t="shared" si="9"/>
        <v>0</v>
      </c>
    </row>
    <row r="30" spans="1:12" ht="20.25" customHeight="1">
      <c r="A30" s="124" t="s">
        <v>105</v>
      </c>
      <c r="B30" s="136">
        <f>'Ca nam 2022'!E49</f>
        <v>44</v>
      </c>
      <c r="C30" s="118"/>
      <c r="D30" s="136">
        <f t="shared" si="6"/>
        <v>0</v>
      </c>
      <c r="E30" s="118"/>
      <c r="F30" s="146">
        <f t="shared" si="3"/>
        <v>0</v>
      </c>
      <c r="G30" s="136">
        <f>'Ca nam 2022'!F49</f>
        <v>45</v>
      </c>
      <c r="H30" s="153">
        <f t="shared" si="4"/>
        <v>1</v>
      </c>
      <c r="I30" s="153">
        <f t="shared" si="7"/>
        <v>0</v>
      </c>
      <c r="J30" s="153">
        <f t="shared" si="8"/>
        <v>0</v>
      </c>
      <c r="K30" s="125"/>
      <c r="L30" s="159">
        <f t="shared" si="9"/>
        <v>0</v>
      </c>
    </row>
    <row r="31" spans="1:12" ht="20.25" customHeight="1">
      <c r="A31" s="160"/>
      <c r="B31" s="127"/>
      <c r="C31" s="127"/>
      <c r="D31" s="136">
        <f t="shared" si="6"/>
        <v>0</v>
      </c>
      <c r="E31" s="127"/>
      <c r="F31" s="146">
        <f t="shared" si="3"/>
        <v>0</v>
      </c>
      <c r="G31" s="127"/>
      <c r="H31" s="153">
        <f t="shared" si="4"/>
        <v>0</v>
      </c>
      <c r="I31" s="153">
        <f t="shared" si="7"/>
        <v>0</v>
      </c>
      <c r="J31" s="153">
        <f t="shared" si="8"/>
        <v>0</v>
      </c>
      <c r="K31" s="130"/>
      <c r="L31" s="159">
        <f t="shared" si="9"/>
        <v>0</v>
      </c>
    </row>
    <row r="32" spans="1:12" ht="20.25" customHeight="1">
      <c r="A32" s="160"/>
      <c r="B32" s="127"/>
      <c r="C32" s="127"/>
      <c r="D32" s="136">
        <f t="shared" si="6"/>
        <v>0</v>
      </c>
      <c r="E32" s="127"/>
      <c r="F32" s="146">
        <f t="shared" si="3"/>
        <v>0</v>
      </c>
      <c r="G32" s="127"/>
      <c r="H32" s="153">
        <f t="shared" si="4"/>
        <v>0</v>
      </c>
      <c r="I32" s="153">
        <f t="shared" si="7"/>
        <v>0</v>
      </c>
      <c r="J32" s="153">
        <f t="shared" si="8"/>
        <v>0</v>
      </c>
      <c r="K32" s="130"/>
      <c r="L32" s="159">
        <f t="shared" si="9"/>
        <v>0</v>
      </c>
    </row>
    <row r="33" spans="1:12" ht="16.5">
      <c r="A33" s="126" t="s">
        <v>106</v>
      </c>
      <c r="B33" s="127"/>
      <c r="C33" s="127"/>
      <c r="D33" s="136">
        <f t="shared" si="6"/>
        <v>0</v>
      </c>
      <c r="E33" s="127"/>
      <c r="F33" s="147">
        <f t="shared" si="3"/>
        <v>0</v>
      </c>
      <c r="G33" s="149"/>
      <c r="H33" s="153">
        <f t="shared" si="4"/>
        <v>0</v>
      </c>
      <c r="I33" s="153">
        <f t="shared" si="7"/>
        <v>0</v>
      </c>
      <c r="J33" s="152">
        <f t="shared" si="8"/>
        <v>0</v>
      </c>
      <c r="K33" s="130"/>
      <c r="L33" s="157">
        <f t="shared" si="9"/>
        <v>0</v>
      </c>
    </row>
    <row r="34" spans="1:12" s="111" customFormat="1" ht="27.75" customHeight="1">
      <c r="A34" s="110" t="s">
        <v>107</v>
      </c>
      <c r="B34" s="138"/>
      <c r="C34" s="137"/>
      <c r="D34" s="137"/>
      <c r="E34" s="137"/>
      <c r="F34" s="143">
        <f>F7+F24</f>
        <v>0</v>
      </c>
      <c r="G34" s="138"/>
      <c r="H34" s="137"/>
      <c r="I34" s="137"/>
      <c r="J34" s="139"/>
      <c r="K34" s="140"/>
      <c r="L34" s="144"/>
    </row>
  </sheetData>
  <sheetProtection selectLockedCells="1"/>
  <mergeCells count="5">
    <mergeCell ref="F1:J1"/>
    <mergeCell ref="B2:L2"/>
    <mergeCell ref="A4:A5"/>
    <mergeCell ref="B4:F4"/>
    <mergeCell ref="G4:L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1"/>
  <sheetViews>
    <sheetView zoomScalePageLayoutView="0" workbookViewId="0" topLeftCell="A1">
      <selection activeCell="H12" sqref="H12"/>
    </sheetView>
  </sheetViews>
  <sheetFormatPr defaultColWidth="15.140625" defaultRowHeight="12.75"/>
  <cols>
    <col min="1" max="1" width="22.57421875" style="163" customWidth="1"/>
    <col min="2" max="2" width="12.140625" style="163" customWidth="1"/>
    <col min="3" max="3" width="10.8515625" style="163" customWidth="1"/>
    <col min="4" max="4" width="11.140625" style="163" customWidth="1"/>
    <col min="5" max="5" width="11.00390625" style="185" customWidth="1"/>
    <col min="6" max="6" width="12.8515625" style="185" customWidth="1"/>
    <col min="7" max="7" width="14.57421875" style="186" customWidth="1"/>
    <col min="8" max="8" width="12.8515625" style="185" customWidth="1"/>
    <col min="9" max="9" width="12.28125" style="163" customWidth="1"/>
    <col min="10" max="16384" width="15.140625" style="163" customWidth="1"/>
  </cols>
  <sheetData>
    <row r="1" spans="1:9" ht="25.5" customHeight="1">
      <c r="A1" s="162" t="s">
        <v>110</v>
      </c>
      <c r="B1" s="851" t="s">
        <v>111</v>
      </c>
      <c r="C1" s="851"/>
      <c r="D1" s="851"/>
      <c r="E1" s="851"/>
      <c r="F1" s="851"/>
      <c r="G1" s="851"/>
      <c r="H1" s="851"/>
      <c r="I1" s="851"/>
    </row>
    <row r="2" spans="1:9" ht="11.25" customHeight="1">
      <c r="A2" s="164"/>
      <c r="B2" s="165"/>
      <c r="C2" s="165"/>
      <c r="D2" s="165"/>
      <c r="E2" s="165"/>
      <c r="F2" s="165"/>
      <c r="G2" s="166"/>
      <c r="H2" s="166"/>
      <c r="I2" s="167"/>
    </row>
    <row r="3" spans="1:9" s="169" customFormat="1" ht="22.5" customHeight="1">
      <c r="A3" s="856" t="s">
        <v>78</v>
      </c>
      <c r="B3" s="857" t="s">
        <v>112</v>
      </c>
      <c r="C3" s="858" t="s">
        <v>108</v>
      </c>
      <c r="D3" s="859"/>
      <c r="E3" s="859"/>
      <c r="F3" s="859"/>
      <c r="G3" s="860"/>
      <c r="H3" s="856" t="s">
        <v>109</v>
      </c>
      <c r="I3" s="856"/>
    </row>
    <row r="4" spans="1:9" s="162" customFormat="1" ht="53.25" customHeight="1">
      <c r="A4" s="856"/>
      <c r="B4" s="857"/>
      <c r="C4" s="168" t="s">
        <v>168</v>
      </c>
      <c r="D4" s="168" t="s">
        <v>173</v>
      </c>
      <c r="E4" s="168" t="s">
        <v>81</v>
      </c>
      <c r="F4" s="168" t="s">
        <v>82</v>
      </c>
      <c r="G4" s="170" t="s">
        <v>113</v>
      </c>
      <c r="H4" s="168" t="s">
        <v>169</v>
      </c>
      <c r="I4" s="168" t="s">
        <v>114</v>
      </c>
    </row>
    <row r="5" spans="1:9" ht="18" customHeight="1">
      <c r="A5" s="171" t="s">
        <v>85</v>
      </c>
      <c r="B5" s="171" t="s">
        <v>115</v>
      </c>
      <c r="C5" s="171"/>
      <c r="D5" s="171"/>
      <c r="E5" s="171">
        <v>1</v>
      </c>
      <c r="F5" s="171">
        <v>2</v>
      </c>
      <c r="G5" s="172" t="s">
        <v>116</v>
      </c>
      <c r="H5" s="171">
        <v>4</v>
      </c>
      <c r="I5" s="171">
        <v>5</v>
      </c>
    </row>
    <row r="6" spans="1:9" s="162" customFormat="1" ht="18" customHeight="1">
      <c r="A6" s="194" t="s">
        <v>177</v>
      </c>
      <c r="B6" s="191"/>
      <c r="C6" s="203"/>
      <c r="D6" s="203"/>
      <c r="E6" s="199">
        <f>SUM(E7:E11)</f>
        <v>3650.2</v>
      </c>
      <c r="F6" s="199"/>
      <c r="G6" s="199">
        <f>SUM(G7:G11)</f>
        <v>0</v>
      </c>
      <c r="H6" s="193"/>
      <c r="I6" s="193"/>
    </row>
    <row r="7" spans="1:9" ht="18" customHeight="1">
      <c r="A7" s="173" t="s">
        <v>117</v>
      </c>
      <c r="B7" s="174" t="s">
        <v>118</v>
      </c>
      <c r="C7" s="321">
        <f>'Ca nam 2022'!E55</f>
        <v>2210</v>
      </c>
      <c r="D7" s="200">
        <v>350</v>
      </c>
      <c r="E7" s="197">
        <f>C7*D7/1000</f>
        <v>773.5</v>
      </c>
      <c r="F7" s="175"/>
      <c r="G7" s="197">
        <f>E7*F7</f>
        <v>0</v>
      </c>
      <c r="H7" s="324">
        <f>'Ca nam 2022'!F55</f>
        <v>2050</v>
      </c>
      <c r="I7" s="207">
        <f>H7*D7/1000</f>
        <v>717.5</v>
      </c>
    </row>
    <row r="8" spans="1:10" ht="18" customHeight="1">
      <c r="A8" s="177" t="s">
        <v>437</v>
      </c>
      <c r="B8" s="178" t="s">
        <v>118</v>
      </c>
      <c r="C8" s="322">
        <f>'Ca nam 2022'!E58-C9</f>
        <v>950</v>
      </c>
      <c r="D8" s="201">
        <v>170</v>
      </c>
      <c r="E8" s="67">
        <f>C8*D8/1000</f>
        <v>161.5</v>
      </c>
      <c r="F8" s="55"/>
      <c r="G8" s="67">
        <f aca="true" t="shared" si="0" ref="G8:G23">E8*F8</f>
        <v>0</v>
      </c>
      <c r="H8" s="325">
        <f>'Ca nam 2022'!F58-H9</f>
        <v>950</v>
      </c>
      <c r="I8" s="207">
        <f>H8*D8/1000</f>
        <v>161.5</v>
      </c>
      <c r="J8" s="815"/>
    </row>
    <row r="9" spans="1:9" ht="18" customHeight="1">
      <c r="A9" s="177" t="s">
        <v>438</v>
      </c>
      <c r="B9" s="178" t="s">
        <v>118</v>
      </c>
      <c r="C9" s="322">
        <f>'Ca nam 2022'!E61</f>
        <v>2400</v>
      </c>
      <c r="D9" s="201">
        <v>250</v>
      </c>
      <c r="E9" s="67">
        <f>C9*D9/1000</f>
        <v>600</v>
      </c>
      <c r="F9" s="55"/>
      <c r="G9" s="67">
        <f t="shared" si="0"/>
        <v>0</v>
      </c>
      <c r="H9" s="325">
        <f>'Ca nam 2022'!F61</f>
        <v>2500</v>
      </c>
      <c r="I9" s="207">
        <f>H9*D9/1000</f>
        <v>625</v>
      </c>
    </row>
    <row r="10" spans="1:10" ht="18" customHeight="1">
      <c r="A10" s="177" t="s">
        <v>119</v>
      </c>
      <c r="B10" s="178" t="s">
        <v>118</v>
      </c>
      <c r="C10" s="322">
        <f>'Ca nam 2022'!E62-'Ca nam 2022'!E65</f>
        <v>23290</v>
      </c>
      <c r="D10" s="201">
        <v>80</v>
      </c>
      <c r="E10" s="67">
        <f>C10*D10/1000</f>
        <v>1863.2</v>
      </c>
      <c r="F10" s="55"/>
      <c r="G10" s="67">
        <f t="shared" si="0"/>
        <v>0</v>
      </c>
      <c r="H10" s="325">
        <f>'Ca nam 2022'!F62-'Ca nam 2022'!F65</f>
        <v>25240</v>
      </c>
      <c r="I10" s="207">
        <f>H10*D10/1000</f>
        <v>2019.2</v>
      </c>
      <c r="J10" s="815"/>
    </row>
    <row r="11" spans="1:9" ht="18" customHeight="1">
      <c r="A11" s="179" t="s">
        <v>120</v>
      </c>
      <c r="B11" s="180" t="s">
        <v>118</v>
      </c>
      <c r="C11" s="323">
        <f>'Ca nam 2022'!E65</f>
        <v>1260</v>
      </c>
      <c r="D11" s="202">
        <v>200</v>
      </c>
      <c r="E11" s="198">
        <f>C11*D11/1000</f>
        <v>252</v>
      </c>
      <c r="F11" s="181"/>
      <c r="G11" s="198">
        <f t="shared" si="0"/>
        <v>0</v>
      </c>
      <c r="H11" s="326">
        <f>'Ca nam 2022'!F65</f>
        <v>1360</v>
      </c>
      <c r="I11" s="207">
        <f>H11*D11/1000</f>
        <v>272</v>
      </c>
    </row>
    <row r="12" spans="1:9" s="162" customFormat="1" ht="18" customHeight="1">
      <c r="A12" s="194" t="s">
        <v>198</v>
      </c>
      <c r="B12" s="191"/>
      <c r="C12" s="206"/>
      <c r="D12" s="203"/>
      <c r="E12" s="199">
        <f>E13+E14</f>
        <v>545</v>
      </c>
      <c r="F12" s="199"/>
      <c r="G12" s="199">
        <f>SUM(G13:G18)</f>
        <v>0</v>
      </c>
      <c r="H12" s="313"/>
      <c r="I12" s="193"/>
    </row>
    <row r="13" spans="1:9" ht="18" customHeight="1">
      <c r="A13" s="173" t="s">
        <v>121</v>
      </c>
      <c r="B13" s="174" t="s">
        <v>118</v>
      </c>
      <c r="C13" s="321">
        <f>'Ca nam 2022'!E67</f>
        <v>310000</v>
      </c>
      <c r="D13" s="200">
        <v>1.5</v>
      </c>
      <c r="E13" s="197">
        <f>C13*D13/1000</f>
        <v>465</v>
      </c>
      <c r="F13" s="175"/>
      <c r="G13" s="197">
        <f t="shared" si="0"/>
        <v>0</v>
      </c>
      <c r="H13" s="327">
        <f>'Ca nam 2022'!F67</f>
        <v>325000</v>
      </c>
      <c r="I13" s="207">
        <f aca="true" t="shared" si="1" ref="I13:I18">H13*D13/1000</f>
        <v>487.5</v>
      </c>
    </row>
    <row r="14" spans="1:10" ht="18" customHeight="1">
      <c r="A14" s="177" t="s">
        <v>122</v>
      </c>
      <c r="B14" s="178" t="s">
        <v>118</v>
      </c>
      <c r="C14" s="322">
        <f>'Ca nam 2022'!E68</f>
        <v>32000</v>
      </c>
      <c r="D14" s="201">
        <v>2.5</v>
      </c>
      <c r="E14" s="67">
        <f>C14*D14/1000</f>
        <v>80</v>
      </c>
      <c r="F14" s="55"/>
      <c r="G14" s="67">
        <f t="shared" si="0"/>
        <v>0</v>
      </c>
      <c r="H14" s="328">
        <f>'Ca nam 2022'!F68</f>
        <v>35000</v>
      </c>
      <c r="I14" s="208">
        <f t="shared" si="1"/>
        <v>87.5</v>
      </c>
      <c r="J14" s="815"/>
    </row>
    <row r="15" spans="1:9" ht="18" customHeight="1">
      <c r="A15" s="177" t="s">
        <v>174</v>
      </c>
      <c r="B15" s="178" t="s">
        <v>118</v>
      </c>
      <c r="C15" s="322">
        <f>'Ca nam 2022'!E69</f>
        <v>10000</v>
      </c>
      <c r="D15" s="201">
        <v>0.15</v>
      </c>
      <c r="E15" s="67">
        <f>C15*D15/1000</f>
        <v>1.5</v>
      </c>
      <c r="F15" s="55"/>
      <c r="G15" s="67">
        <f t="shared" si="0"/>
        <v>0</v>
      </c>
      <c r="H15" s="328">
        <f>'Ca nam 2022'!F69</f>
        <v>10000</v>
      </c>
      <c r="I15" s="208">
        <f t="shared" si="1"/>
        <v>1.5</v>
      </c>
    </row>
    <row r="16" spans="1:9" ht="18" customHeight="1">
      <c r="A16" s="177" t="s">
        <v>175</v>
      </c>
      <c r="B16" s="178" t="s">
        <v>118</v>
      </c>
      <c r="C16" s="322">
        <f>'Ca nam 2022'!E70</f>
        <v>5000</v>
      </c>
      <c r="D16" s="201">
        <v>0.6</v>
      </c>
      <c r="E16" s="67">
        <f>C16*D16/1000</f>
        <v>3</v>
      </c>
      <c r="F16" s="55"/>
      <c r="G16" s="67">
        <f t="shared" si="0"/>
        <v>0</v>
      </c>
      <c r="H16" s="328">
        <f>'Ca nam 2022'!F70</f>
        <v>5000</v>
      </c>
      <c r="I16" s="208">
        <f t="shared" si="1"/>
        <v>3</v>
      </c>
    </row>
    <row r="17" spans="1:9" ht="18" customHeight="1">
      <c r="A17" s="177" t="s">
        <v>176</v>
      </c>
      <c r="B17" s="178" t="s">
        <v>118</v>
      </c>
      <c r="C17" s="204"/>
      <c r="D17" s="201"/>
      <c r="E17" s="67">
        <f>C17*D17/1000</f>
        <v>0</v>
      </c>
      <c r="F17" s="55"/>
      <c r="G17" s="67">
        <f t="shared" si="0"/>
        <v>0</v>
      </c>
      <c r="H17" s="314"/>
      <c r="I17" s="208">
        <f t="shared" si="1"/>
        <v>0</v>
      </c>
    </row>
    <row r="18" spans="1:9" ht="18" customHeight="1">
      <c r="A18" s="182" t="s">
        <v>123</v>
      </c>
      <c r="B18" s="180" t="s">
        <v>170</v>
      </c>
      <c r="C18" s="205"/>
      <c r="D18" s="202"/>
      <c r="E18" s="181"/>
      <c r="F18" s="181"/>
      <c r="G18" s="181">
        <f>F18*E18</f>
        <v>0</v>
      </c>
      <c r="H18" s="315"/>
      <c r="I18" s="208">
        <f t="shared" si="1"/>
        <v>0</v>
      </c>
    </row>
    <row r="19" spans="1:9" s="162" customFormat="1" ht="18" customHeight="1">
      <c r="A19" s="194" t="s">
        <v>124</v>
      </c>
      <c r="B19" s="191"/>
      <c r="C19" s="206"/>
      <c r="D19" s="203"/>
      <c r="E19" s="199">
        <f>E20+E24</f>
        <v>5.5</v>
      </c>
      <c r="F19" s="199"/>
      <c r="G19" s="199">
        <f>SUM(G20:G24)</f>
        <v>0</v>
      </c>
      <c r="H19" s="316"/>
      <c r="I19" s="193"/>
    </row>
    <row r="20" spans="1:9" ht="18" customHeight="1">
      <c r="A20" s="183" t="s">
        <v>125</v>
      </c>
      <c r="B20" s="174" t="s">
        <v>118</v>
      </c>
      <c r="C20" s="321">
        <f>'Ca nam 2022'!E71</f>
        <v>220</v>
      </c>
      <c r="D20" s="200">
        <v>25</v>
      </c>
      <c r="E20" s="197">
        <f>C20*D20/1000</f>
        <v>5.5</v>
      </c>
      <c r="F20" s="175"/>
      <c r="G20" s="197">
        <f t="shared" si="0"/>
        <v>0</v>
      </c>
      <c r="H20" s="329">
        <f>'Ca nam 2022'!F71</f>
        <v>220</v>
      </c>
      <c r="I20" s="207">
        <f>H20*0.025</f>
        <v>5.5</v>
      </c>
    </row>
    <row r="21" spans="1:9" ht="18" customHeight="1">
      <c r="A21" s="184" t="s">
        <v>171</v>
      </c>
      <c r="B21" s="178" t="s">
        <v>118</v>
      </c>
      <c r="C21" s="204"/>
      <c r="D21" s="201"/>
      <c r="E21" s="67">
        <f>C21*D21/1000</f>
        <v>0</v>
      </c>
      <c r="F21" s="55"/>
      <c r="G21" s="197">
        <f t="shared" si="0"/>
        <v>0</v>
      </c>
      <c r="H21" s="317"/>
      <c r="I21" s="207">
        <f>H21*0.025</f>
        <v>0</v>
      </c>
    </row>
    <row r="22" spans="1:9" ht="18" customHeight="1">
      <c r="A22" s="184" t="s">
        <v>439</v>
      </c>
      <c r="B22" s="178" t="s">
        <v>118</v>
      </c>
      <c r="C22" s="322">
        <f>'Ca nam 2022'!E72</f>
        <v>730</v>
      </c>
      <c r="D22" s="201"/>
      <c r="E22" s="67">
        <f>'Ca nam 2022'!E73</f>
        <v>36.5</v>
      </c>
      <c r="F22" s="55"/>
      <c r="G22" s="197">
        <f t="shared" si="0"/>
        <v>0</v>
      </c>
      <c r="H22" s="756">
        <f>'Ca nam 2022'!F72</f>
        <v>730</v>
      </c>
      <c r="I22" s="207">
        <f>'Ca nam 2022'!F73</f>
        <v>36.5</v>
      </c>
    </row>
    <row r="23" spans="1:9" ht="18" customHeight="1">
      <c r="A23" s="184" t="s">
        <v>172</v>
      </c>
      <c r="B23" s="178" t="s">
        <v>118</v>
      </c>
      <c r="C23" s="204"/>
      <c r="D23" s="201"/>
      <c r="E23" s="67">
        <f>C23*D23/1000</f>
        <v>0</v>
      </c>
      <c r="F23" s="55"/>
      <c r="G23" s="197">
        <f t="shared" si="0"/>
        <v>0</v>
      </c>
      <c r="H23" s="317"/>
      <c r="I23" s="207">
        <f>H23*0.025</f>
        <v>0</v>
      </c>
    </row>
    <row r="24" spans="1:9" ht="18" customHeight="1">
      <c r="A24" s="179"/>
      <c r="B24" s="180" t="s">
        <v>118</v>
      </c>
      <c r="C24" s="205"/>
      <c r="D24" s="202"/>
      <c r="E24" s="198">
        <f>C24*D24/1000</f>
        <v>0</v>
      </c>
      <c r="F24" s="181"/>
      <c r="G24" s="198">
        <f>E24*F24</f>
        <v>0</v>
      </c>
      <c r="H24" s="318"/>
      <c r="I24" s="209">
        <f>H24*0.015</f>
        <v>0</v>
      </c>
    </row>
    <row r="25" spans="1:9" ht="18" customHeight="1">
      <c r="A25" s="191" t="s">
        <v>107</v>
      </c>
      <c r="B25" s="191"/>
      <c r="C25" s="192"/>
      <c r="D25" s="195"/>
      <c r="E25" s="320"/>
      <c r="F25" s="320"/>
      <c r="G25" s="199">
        <f>G6+G12+G19</f>
        <v>0</v>
      </c>
      <c r="H25" s="319"/>
      <c r="I25" s="193"/>
    </row>
    <row r="26" spans="1:9" s="162" customFormat="1" ht="18" customHeight="1">
      <c r="A26" s="163"/>
      <c r="B26" s="163"/>
      <c r="C26" s="163"/>
      <c r="D26" s="163"/>
      <c r="E26" s="185"/>
      <c r="F26" s="185"/>
      <c r="G26" s="186"/>
      <c r="H26" s="185"/>
      <c r="I26" s="163"/>
    </row>
    <row r="27" spans="1:10" ht="18" customHeight="1">
      <c r="A27" s="852" t="s">
        <v>245</v>
      </c>
      <c r="B27" s="852"/>
      <c r="C27" s="852"/>
      <c r="D27" s="852"/>
      <c r="E27" s="852"/>
      <c r="F27" s="850" t="s">
        <v>428</v>
      </c>
      <c r="G27" s="850"/>
      <c r="H27" s="850"/>
      <c r="I27" s="850"/>
      <c r="J27" s="187"/>
    </row>
    <row r="28" spans="1:10" ht="18" customHeight="1">
      <c r="A28" s="852"/>
      <c r="B28" s="852"/>
      <c r="C28" s="852"/>
      <c r="D28" s="852"/>
      <c r="E28" s="852"/>
      <c r="F28" s="855" t="s">
        <v>426</v>
      </c>
      <c r="G28" s="855"/>
      <c r="H28" s="855"/>
      <c r="I28" s="855"/>
      <c r="J28" s="188"/>
    </row>
    <row r="29" spans="1:10" ht="18" customHeight="1">
      <c r="A29" s="849" t="s">
        <v>178</v>
      </c>
      <c r="B29" s="849"/>
      <c r="C29" s="849"/>
      <c r="D29" s="849"/>
      <c r="E29" s="849"/>
      <c r="F29" s="855"/>
      <c r="G29" s="855"/>
      <c r="H29" s="855"/>
      <c r="I29" s="855"/>
      <c r="J29" s="188"/>
    </row>
    <row r="30" spans="1:9" ht="18" customHeight="1">
      <c r="A30" s="849" t="s">
        <v>179</v>
      </c>
      <c r="B30" s="849"/>
      <c r="C30" s="849"/>
      <c r="D30" s="849"/>
      <c r="E30" s="849"/>
      <c r="F30" s="189"/>
      <c r="G30" s="190"/>
      <c r="I30" s="190"/>
    </row>
    <row r="31" spans="1:9" ht="18" customHeight="1">
      <c r="A31" s="849" t="s">
        <v>180</v>
      </c>
      <c r="B31" s="849"/>
      <c r="C31" s="849"/>
      <c r="D31" s="849"/>
      <c r="E31" s="849"/>
      <c r="F31" s="189"/>
      <c r="G31" s="190"/>
      <c r="H31" s="190"/>
      <c r="I31" s="190"/>
    </row>
    <row r="32" spans="1:9" ht="18" customHeight="1">
      <c r="A32" s="849" t="s">
        <v>246</v>
      </c>
      <c r="B32" s="849"/>
      <c r="C32" s="849"/>
      <c r="D32" s="849"/>
      <c r="E32" s="849"/>
      <c r="F32" s="189"/>
      <c r="G32" s="853"/>
      <c r="H32" s="853"/>
      <c r="I32" s="853"/>
    </row>
    <row r="33" spans="1:9" s="162" customFormat="1" ht="18" customHeight="1">
      <c r="A33" s="849" t="s">
        <v>181</v>
      </c>
      <c r="B33" s="849"/>
      <c r="C33" s="849"/>
      <c r="D33" s="849"/>
      <c r="E33" s="849"/>
      <c r="I33" s="190"/>
    </row>
    <row r="34" spans="1:9" ht="18" customHeight="1">
      <c r="A34" s="849" t="s">
        <v>182</v>
      </c>
      <c r="B34" s="849"/>
      <c r="C34" s="849"/>
      <c r="D34" s="849"/>
      <c r="E34" s="849"/>
      <c r="F34" s="854"/>
      <c r="G34" s="854"/>
      <c r="H34" s="854"/>
      <c r="I34" s="185"/>
    </row>
    <row r="35" spans="1:5" ht="18" customHeight="1">
      <c r="A35" s="849" t="s">
        <v>183</v>
      </c>
      <c r="B35" s="849"/>
      <c r="C35" s="849"/>
      <c r="D35" s="849"/>
      <c r="E35" s="849"/>
    </row>
    <row r="36" spans="1:5" ht="18" customHeight="1">
      <c r="A36" s="849" t="s">
        <v>184</v>
      </c>
      <c r="B36" s="849"/>
      <c r="C36" s="849"/>
      <c r="D36" s="849"/>
      <c r="E36" s="849"/>
    </row>
    <row r="37" spans="1:5" ht="18" customHeight="1">
      <c r="A37" s="849" t="s">
        <v>185</v>
      </c>
      <c r="B37" s="849"/>
      <c r="C37" s="849"/>
      <c r="D37" s="849"/>
      <c r="E37" s="849"/>
    </row>
    <row r="38" spans="1:5" ht="18" customHeight="1">
      <c r="A38" s="849" t="s">
        <v>186</v>
      </c>
      <c r="B38" s="849"/>
      <c r="C38" s="849"/>
      <c r="D38" s="849"/>
      <c r="E38" s="849"/>
    </row>
    <row r="39" spans="1:5" ht="18" customHeight="1">
      <c r="A39" s="849" t="s">
        <v>187</v>
      </c>
      <c r="B39" s="849"/>
      <c r="C39" s="849"/>
      <c r="D39" s="849"/>
      <c r="E39" s="849"/>
    </row>
    <row r="40" spans="1:5" ht="18" customHeight="1">
      <c r="A40" s="849" t="s">
        <v>188</v>
      </c>
      <c r="B40" s="849"/>
      <c r="C40" s="849"/>
      <c r="D40" s="849"/>
      <c r="E40" s="849"/>
    </row>
    <row r="41" spans="1:5" ht="18" customHeight="1">
      <c r="A41" s="849" t="s">
        <v>189</v>
      </c>
      <c r="B41" s="849"/>
      <c r="C41" s="849"/>
      <c r="D41" s="849"/>
      <c r="E41" s="849"/>
    </row>
    <row r="42" spans="1:5" ht="18" customHeight="1">
      <c r="A42" s="849" t="s">
        <v>190</v>
      </c>
      <c r="B42" s="849"/>
      <c r="C42" s="849"/>
      <c r="D42" s="849"/>
      <c r="E42" s="849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341" ht="15.75">
      <c r="E341" s="185" t="s">
        <v>126</v>
      </c>
    </row>
  </sheetData>
  <sheetProtection selectLockedCells="1"/>
  <mergeCells count="25">
    <mergeCell ref="B3:B4"/>
    <mergeCell ref="H3:I3"/>
    <mergeCell ref="A35:E35"/>
    <mergeCell ref="A36:E36"/>
    <mergeCell ref="A37:E37"/>
    <mergeCell ref="C3:G3"/>
    <mergeCell ref="B1:I1"/>
    <mergeCell ref="A27:E28"/>
    <mergeCell ref="A29:E29"/>
    <mergeCell ref="G32:I32"/>
    <mergeCell ref="F34:H34"/>
    <mergeCell ref="F28:I28"/>
    <mergeCell ref="F29:I29"/>
    <mergeCell ref="A30:E30"/>
    <mergeCell ref="A31:E31"/>
    <mergeCell ref="A3:A4"/>
    <mergeCell ref="A38:E38"/>
    <mergeCell ref="A39:E39"/>
    <mergeCell ref="A40:E40"/>
    <mergeCell ref="A41:E41"/>
    <mergeCell ref="A42:E42"/>
    <mergeCell ref="F27:I27"/>
    <mergeCell ref="A32:E32"/>
    <mergeCell ref="A33:E33"/>
    <mergeCell ref="A34:E3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7" sqref="B17"/>
    </sheetView>
  </sheetViews>
  <sheetFormatPr defaultColWidth="20.57421875" defaultRowHeight="12.75"/>
  <cols>
    <col min="1" max="1" width="37.7109375" style="132" customWidth="1"/>
    <col min="2" max="2" width="12.140625" style="131" customWidth="1"/>
    <col min="3" max="3" width="14.7109375" style="252" customWidth="1"/>
    <col min="4" max="4" width="10.00390625" style="131" customWidth="1"/>
    <col min="5" max="5" width="13.28125" style="252" customWidth="1"/>
    <col min="6" max="6" width="12.57421875" style="132" customWidth="1"/>
    <col min="7" max="16384" width="20.57421875" style="132" customWidth="1"/>
  </cols>
  <sheetData>
    <row r="1" spans="3:6" ht="16.5">
      <c r="C1" s="210"/>
      <c r="D1" s="210"/>
      <c r="E1" s="211"/>
      <c r="F1" s="211"/>
    </row>
    <row r="2" spans="1:6" ht="19.5" customHeight="1">
      <c r="A2" s="212" t="s">
        <v>127</v>
      </c>
      <c r="B2" s="862" t="s">
        <v>128</v>
      </c>
      <c r="C2" s="862"/>
      <c r="D2" s="862"/>
      <c r="E2" s="862"/>
      <c r="F2" s="862"/>
    </row>
    <row r="3" spans="1:6" ht="19.5" customHeight="1">
      <c r="A3" s="131"/>
      <c r="C3" s="131"/>
      <c r="E3" s="213"/>
      <c r="F3" s="213"/>
    </row>
    <row r="4" spans="1:6" s="212" customFormat="1" ht="26.25" customHeight="1">
      <c r="A4" s="863" t="s">
        <v>78</v>
      </c>
      <c r="B4" s="863" t="s">
        <v>112</v>
      </c>
      <c r="C4" s="847" t="s">
        <v>108</v>
      </c>
      <c r="D4" s="847"/>
      <c r="E4" s="847"/>
      <c r="F4" s="848" t="s">
        <v>109</v>
      </c>
    </row>
    <row r="5" spans="1:6" s="212" customFormat="1" ht="72" customHeight="1">
      <c r="A5" s="864"/>
      <c r="B5" s="864"/>
      <c r="C5" s="268" t="s">
        <v>81</v>
      </c>
      <c r="D5" s="214" t="s">
        <v>129</v>
      </c>
      <c r="E5" s="268" t="s">
        <v>113</v>
      </c>
      <c r="F5" s="848"/>
    </row>
    <row r="6" spans="1:6" s="212" customFormat="1" ht="21" customHeight="1">
      <c r="A6" s="104" t="s">
        <v>85</v>
      </c>
      <c r="B6" s="104" t="s">
        <v>115</v>
      </c>
      <c r="C6" s="215">
        <v>1</v>
      </c>
      <c r="D6" s="104">
        <v>2</v>
      </c>
      <c r="E6" s="215" t="s">
        <v>116</v>
      </c>
      <c r="F6" s="104">
        <v>4</v>
      </c>
    </row>
    <row r="7" spans="1:6" s="212" customFormat="1" ht="21" customHeight="1">
      <c r="A7" s="253" t="s">
        <v>130</v>
      </c>
      <c r="B7" s="254"/>
      <c r="C7" s="255"/>
      <c r="D7" s="254"/>
      <c r="E7" s="255">
        <f>SUM(E8:E11)</f>
        <v>0</v>
      </c>
      <c r="F7" s="256"/>
    </row>
    <row r="8" spans="1:6" ht="21" customHeight="1">
      <c r="A8" s="216" t="s">
        <v>131</v>
      </c>
      <c r="B8" s="217" t="s">
        <v>132</v>
      </c>
      <c r="C8" s="218"/>
      <c r="D8" s="219"/>
      <c r="E8" s="262">
        <f>C8*D8</f>
        <v>0</v>
      </c>
      <c r="F8" s="220"/>
    </row>
    <row r="9" spans="1:6" ht="21" customHeight="1">
      <c r="A9" s="221" t="s">
        <v>133</v>
      </c>
      <c r="B9" s="222" t="s">
        <v>132</v>
      </c>
      <c r="C9" s="223"/>
      <c r="D9" s="224"/>
      <c r="E9" s="263">
        <f aca="true" t="shared" si="0" ref="E9:E28">C9*D9</f>
        <v>0</v>
      </c>
      <c r="F9" s="225"/>
    </row>
    <row r="10" spans="1:6" ht="21" customHeight="1">
      <c r="A10" s="221" t="s">
        <v>134</v>
      </c>
      <c r="B10" s="222" t="s">
        <v>132</v>
      </c>
      <c r="C10" s="223"/>
      <c r="D10" s="224"/>
      <c r="E10" s="263">
        <f t="shared" si="0"/>
        <v>0</v>
      </c>
      <c r="F10" s="225"/>
    </row>
    <row r="11" spans="1:6" ht="21" customHeight="1">
      <c r="A11" s="257" t="s">
        <v>135</v>
      </c>
      <c r="B11" s="248" t="s">
        <v>191</v>
      </c>
      <c r="C11" s="249"/>
      <c r="D11" s="250"/>
      <c r="E11" s="264">
        <f t="shared" si="0"/>
        <v>0</v>
      </c>
      <c r="F11" s="258"/>
    </row>
    <row r="12" spans="1:6" s="212" customFormat="1" ht="21" customHeight="1">
      <c r="A12" s="253" t="s">
        <v>136</v>
      </c>
      <c r="B12" s="254"/>
      <c r="C12" s="259"/>
      <c r="D12" s="260"/>
      <c r="E12" s="259">
        <f>SUM(E13:E20)</f>
        <v>0</v>
      </c>
      <c r="F12" s="261"/>
    </row>
    <row r="13" spans="1:6" s="212" customFormat="1" ht="21" customHeight="1">
      <c r="A13" s="216" t="s">
        <v>137</v>
      </c>
      <c r="B13" s="228" t="s">
        <v>5</v>
      </c>
      <c r="C13" s="218"/>
      <c r="D13" s="219"/>
      <c r="E13" s="262">
        <f t="shared" si="0"/>
        <v>0</v>
      </c>
      <c r="F13" s="220"/>
    </row>
    <row r="14" spans="1:6" ht="21" customHeight="1">
      <c r="A14" s="221" t="s">
        <v>138</v>
      </c>
      <c r="B14" s="754" t="s">
        <v>431</v>
      </c>
      <c r="C14" s="223"/>
      <c r="D14" s="224"/>
      <c r="E14" s="263">
        <f t="shared" si="0"/>
        <v>0</v>
      </c>
      <c r="F14" s="225"/>
    </row>
    <row r="15" spans="1:6" ht="21" customHeight="1">
      <c r="A15" s="221" t="s">
        <v>139</v>
      </c>
      <c r="B15" s="222" t="s">
        <v>140</v>
      </c>
      <c r="C15" s="223"/>
      <c r="D15" s="224"/>
      <c r="E15" s="263">
        <f t="shared" si="0"/>
        <v>0</v>
      </c>
      <c r="F15" s="225"/>
    </row>
    <row r="16" spans="1:6" ht="21" customHeight="1">
      <c r="A16" s="221" t="s">
        <v>141</v>
      </c>
      <c r="B16" s="222" t="s">
        <v>191</v>
      </c>
      <c r="C16" s="223"/>
      <c r="D16" s="224"/>
      <c r="E16" s="263">
        <f t="shared" si="0"/>
        <v>0</v>
      </c>
      <c r="F16" s="225"/>
    </row>
    <row r="17" spans="1:6" ht="21" customHeight="1">
      <c r="A17" s="221" t="s">
        <v>142</v>
      </c>
      <c r="B17" s="228" t="s">
        <v>5</v>
      </c>
      <c r="C17" s="223"/>
      <c r="D17" s="224"/>
      <c r="E17" s="263">
        <f t="shared" si="0"/>
        <v>0</v>
      </c>
      <c r="F17" s="225"/>
    </row>
    <row r="18" spans="1:6" s="232" customFormat="1" ht="21" customHeight="1">
      <c r="A18" s="227" t="s">
        <v>143</v>
      </c>
      <c r="B18" s="228" t="s">
        <v>5</v>
      </c>
      <c r="C18" s="229"/>
      <c r="D18" s="230"/>
      <c r="E18" s="265">
        <f>D18*C18</f>
        <v>0</v>
      </c>
      <c r="F18" s="231"/>
    </row>
    <row r="19" spans="1:6" s="232" customFormat="1" ht="21" customHeight="1">
      <c r="A19" s="233" t="s">
        <v>192</v>
      </c>
      <c r="B19" s="228" t="s">
        <v>5</v>
      </c>
      <c r="C19" s="235"/>
      <c r="D19" s="245"/>
      <c r="E19" s="265">
        <f>D19*C19</f>
        <v>0</v>
      </c>
      <c r="F19" s="237"/>
    </row>
    <row r="20" spans="1:6" s="232" customFormat="1" ht="21" customHeight="1">
      <c r="A20" s="233" t="s">
        <v>193</v>
      </c>
      <c r="B20" s="228" t="s">
        <v>5</v>
      </c>
      <c r="C20" s="235"/>
      <c r="D20" s="236"/>
      <c r="E20" s="266">
        <f>D20*C20</f>
        <v>0</v>
      </c>
      <c r="F20" s="237"/>
    </row>
    <row r="21" spans="1:6" s="212" customFormat="1" ht="21" customHeight="1">
      <c r="A21" s="253" t="s">
        <v>144</v>
      </c>
      <c r="B21" s="254"/>
      <c r="C21" s="259"/>
      <c r="D21" s="260"/>
      <c r="E21" s="259">
        <f>SUM(E22:E24)</f>
        <v>0</v>
      </c>
      <c r="F21" s="261"/>
    </row>
    <row r="22" spans="1:6" s="232" customFormat="1" ht="21" customHeight="1">
      <c r="A22" s="238" t="s">
        <v>145</v>
      </c>
      <c r="B22" s="239" t="s">
        <v>118</v>
      </c>
      <c r="C22" s="240"/>
      <c r="D22" s="241"/>
      <c r="E22" s="267">
        <f>C22*D22</f>
        <v>0</v>
      </c>
      <c r="F22" s="242"/>
    </row>
    <row r="23" spans="1:6" s="232" customFormat="1" ht="21" customHeight="1">
      <c r="A23" s="243" t="s">
        <v>146</v>
      </c>
      <c r="B23" s="228" t="s">
        <v>118</v>
      </c>
      <c r="C23" s="244"/>
      <c r="D23" s="244"/>
      <c r="E23" s="265">
        <f>C23*D23</f>
        <v>0</v>
      </c>
      <c r="F23" s="244"/>
    </row>
    <row r="24" spans="1:6" s="232" customFormat="1" ht="21" customHeight="1">
      <c r="A24" s="233" t="s">
        <v>147</v>
      </c>
      <c r="B24" s="234" t="s">
        <v>118</v>
      </c>
      <c r="C24" s="235"/>
      <c r="D24" s="245"/>
      <c r="E24" s="266">
        <f>D24*C24</f>
        <v>0</v>
      </c>
      <c r="F24" s="236"/>
    </row>
    <row r="25" spans="1:6" s="212" customFormat="1" ht="21" customHeight="1">
      <c r="A25" s="253" t="s">
        <v>148</v>
      </c>
      <c r="B25" s="254"/>
      <c r="C25" s="259"/>
      <c r="D25" s="260"/>
      <c r="E25" s="259">
        <f>SUM(E26:E28)</f>
        <v>0</v>
      </c>
      <c r="F25" s="261"/>
    </row>
    <row r="26" spans="1:6" ht="21" customHeight="1">
      <c r="A26" s="246" t="s">
        <v>149</v>
      </c>
      <c r="B26" s="217" t="s">
        <v>150</v>
      </c>
      <c r="C26" s="218"/>
      <c r="D26" s="219"/>
      <c r="E26" s="262">
        <f t="shared" si="0"/>
        <v>0</v>
      </c>
      <c r="F26" s="219"/>
    </row>
    <row r="27" spans="1:6" ht="21" customHeight="1">
      <c r="A27" s="226" t="s">
        <v>151</v>
      </c>
      <c r="B27" s="222" t="s">
        <v>132</v>
      </c>
      <c r="C27" s="223"/>
      <c r="D27" s="224"/>
      <c r="E27" s="263">
        <f t="shared" si="0"/>
        <v>0</v>
      </c>
      <c r="F27" s="224"/>
    </row>
    <row r="28" spans="1:6" ht="21" customHeight="1">
      <c r="A28" s="247" t="s">
        <v>152</v>
      </c>
      <c r="B28" s="248"/>
      <c r="C28" s="249"/>
      <c r="D28" s="250"/>
      <c r="E28" s="264">
        <f t="shared" si="0"/>
        <v>0</v>
      </c>
      <c r="F28" s="251"/>
    </row>
    <row r="29" spans="1:6" s="212" customFormat="1" ht="21" customHeight="1">
      <c r="A29" s="254" t="s">
        <v>153</v>
      </c>
      <c r="B29" s="254"/>
      <c r="C29" s="259"/>
      <c r="D29" s="254"/>
      <c r="E29" s="259">
        <f>E25+E21+E12+E7</f>
        <v>0</v>
      </c>
      <c r="F29" s="261"/>
    </row>
    <row r="30" ht="21" customHeight="1"/>
    <row r="31" spans="1:6" ht="21" customHeight="1">
      <c r="A31" s="107" t="s">
        <v>154</v>
      </c>
      <c r="C31" s="850" t="s">
        <v>429</v>
      </c>
      <c r="D31" s="850"/>
      <c r="E31" s="850"/>
      <c r="F31" s="850"/>
    </row>
    <row r="32" spans="1:6" s="212" customFormat="1" ht="21" customHeight="1">
      <c r="A32" s="861"/>
      <c r="B32" s="861"/>
      <c r="C32" s="855" t="s">
        <v>426</v>
      </c>
      <c r="D32" s="855"/>
      <c r="E32" s="855"/>
      <c r="F32" s="855"/>
    </row>
    <row r="33" spans="1:6" s="212" customFormat="1" ht="21" customHeight="1">
      <c r="A33" s="107"/>
      <c r="B33" s="107"/>
      <c r="C33" s="855"/>
      <c r="D33" s="855"/>
      <c r="E33" s="855"/>
      <c r="F33" s="855"/>
    </row>
  </sheetData>
  <sheetProtection selectLockedCells="1"/>
  <mergeCells count="9">
    <mergeCell ref="A32:B32"/>
    <mergeCell ref="C32:F32"/>
    <mergeCell ref="C33:F33"/>
    <mergeCell ref="B2:F2"/>
    <mergeCell ref="A4:A5"/>
    <mergeCell ref="B4:B5"/>
    <mergeCell ref="F4:F5"/>
    <mergeCell ref="C31:F31"/>
    <mergeCell ref="C4:E4"/>
  </mergeCells>
  <printOptions/>
  <pageMargins left="0.11811023622047245" right="0.11811023622047245" top="0.35433070866141736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5" sqref="B15"/>
    </sheetView>
  </sheetViews>
  <sheetFormatPr defaultColWidth="20.57421875" defaultRowHeight="12.75"/>
  <cols>
    <col min="1" max="1" width="29.140625" style="271" customWidth="1"/>
    <col min="2" max="2" width="13.421875" style="271" customWidth="1"/>
    <col min="3" max="3" width="12.140625" style="271" customWidth="1"/>
    <col min="4" max="4" width="13.8515625" style="271" customWidth="1"/>
    <col min="5" max="5" width="12.28125" style="271" customWidth="1"/>
    <col min="6" max="6" width="17.28125" style="271" customWidth="1"/>
    <col min="7" max="16384" width="20.57421875" style="271" customWidth="1"/>
  </cols>
  <sheetData>
    <row r="1" spans="1:6" ht="33.75" customHeight="1">
      <c r="A1" s="269" t="s">
        <v>155</v>
      </c>
      <c r="B1" s="865" t="s">
        <v>156</v>
      </c>
      <c r="C1" s="865"/>
      <c r="D1" s="865"/>
      <c r="E1" s="865"/>
      <c r="F1" s="865"/>
    </row>
    <row r="2" spans="1:6" ht="5.25" customHeight="1" hidden="1">
      <c r="A2" s="269"/>
      <c r="B2" s="270"/>
      <c r="C2" s="270"/>
      <c r="D2" s="270"/>
      <c r="E2" s="270"/>
      <c r="F2" s="272"/>
    </row>
    <row r="3" spans="1:6" ht="21" customHeight="1" hidden="1">
      <c r="A3" s="269"/>
      <c r="B3" s="270"/>
      <c r="C3" s="270"/>
      <c r="D3" s="270"/>
      <c r="E3" s="270"/>
      <c r="F3" s="272"/>
    </row>
    <row r="4" spans="1:6" ht="20.25" customHeight="1">
      <c r="A4" s="866" t="s">
        <v>78</v>
      </c>
      <c r="B4" s="820" t="s">
        <v>108</v>
      </c>
      <c r="C4" s="820"/>
      <c r="D4" s="820"/>
      <c r="E4" s="820" t="s">
        <v>109</v>
      </c>
      <c r="F4" s="820"/>
    </row>
    <row r="5" spans="1:6" s="269" customFormat="1" ht="72.75" customHeight="1">
      <c r="A5" s="867"/>
      <c r="B5" s="75" t="s">
        <v>157</v>
      </c>
      <c r="C5" s="75" t="s">
        <v>82</v>
      </c>
      <c r="D5" s="75" t="s">
        <v>113</v>
      </c>
      <c r="E5" s="75" t="s">
        <v>158</v>
      </c>
      <c r="F5" s="75" t="s">
        <v>4</v>
      </c>
    </row>
    <row r="6" spans="1:6" s="269" customFormat="1" ht="21" customHeight="1">
      <c r="A6" s="168" t="s">
        <v>85</v>
      </c>
      <c r="B6" s="168">
        <v>1</v>
      </c>
      <c r="C6" s="168">
        <v>2</v>
      </c>
      <c r="D6" s="168" t="s">
        <v>116</v>
      </c>
      <c r="E6" s="168">
        <v>4</v>
      </c>
      <c r="F6" s="6"/>
    </row>
    <row r="7" spans="1:6" s="269" customFormat="1" ht="22.5" customHeight="1">
      <c r="A7" s="194" t="s">
        <v>159</v>
      </c>
      <c r="B7" s="284">
        <f>SUM(B8:B10)</f>
        <v>0</v>
      </c>
      <c r="C7" s="284"/>
      <c r="D7" s="284">
        <f>SUM(D8:D10)</f>
        <v>0</v>
      </c>
      <c r="E7" s="284">
        <f>SUM(E8:E10)</f>
        <v>0</v>
      </c>
      <c r="F7" s="196"/>
    </row>
    <row r="8" spans="1:6" s="269" customFormat="1" ht="22.5" customHeight="1">
      <c r="A8" s="173" t="s">
        <v>195</v>
      </c>
      <c r="B8" s="273"/>
      <c r="C8" s="273"/>
      <c r="D8" s="287">
        <f>B8*C8</f>
        <v>0</v>
      </c>
      <c r="E8" s="273"/>
      <c r="F8" s="274"/>
    </row>
    <row r="9" spans="1:6" s="269" customFormat="1" ht="22.5" customHeight="1">
      <c r="A9" s="173" t="s">
        <v>194</v>
      </c>
      <c r="B9" s="273"/>
      <c r="C9" s="273"/>
      <c r="D9" s="287">
        <f>B9*C9</f>
        <v>0</v>
      </c>
      <c r="E9" s="273"/>
      <c r="F9" s="274"/>
    </row>
    <row r="10" spans="1:6" ht="21" customHeight="1">
      <c r="A10" s="275" t="s">
        <v>196</v>
      </c>
      <c r="B10" s="276"/>
      <c r="C10" s="276"/>
      <c r="D10" s="288">
        <f>B10*C10</f>
        <v>0</v>
      </c>
      <c r="E10" s="276"/>
      <c r="F10" s="277"/>
    </row>
    <row r="11" spans="1:6" ht="21" customHeight="1">
      <c r="A11" s="194" t="s">
        <v>160</v>
      </c>
      <c r="B11" s="284">
        <f>SUM(B12:B13)</f>
        <v>0</v>
      </c>
      <c r="C11" s="284">
        <f>SUM(C12:C13)</f>
        <v>0</v>
      </c>
      <c r="D11" s="284">
        <f>SUM(D12:D13)</f>
        <v>0</v>
      </c>
      <c r="E11" s="284">
        <f>SUM(E12:E13)</f>
        <v>0</v>
      </c>
      <c r="F11" s="278"/>
    </row>
    <row r="12" spans="1:6" ht="21" customHeight="1">
      <c r="A12" s="290" t="s">
        <v>161</v>
      </c>
      <c r="B12" s="291"/>
      <c r="C12" s="291"/>
      <c r="D12" s="292">
        <f>B12*C12</f>
        <v>0</v>
      </c>
      <c r="E12" s="291"/>
      <c r="F12" s="293"/>
    </row>
    <row r="13" spans="1:6" ht="21" customHeight="1">
      <c r="A13" s="294" t="s">
        <v>197</v>
      </c>
      <c r="B13" s="295"/>
      <c r="C13" s="295"/>
      <c r="D13" s="296"/>
      <c r="E13" s="295"/>
      <c r="F13" s="297"/>
    </row>
    <row r="14" spans="1:6" ht="27.75" customHeight="1">
      <c r="A14" s="194" t="s">
        <v>162</v>
      </c>
      <c r="B14" s="284">
        <f>SUM(B15:B16)</f>
        <v>0</v>
      </c>
      <c r="C14" s="284">
        <f>SUM(C15:C16)</f>
        <v>0</v>
      </c>
      <c r="D14" s="284">
        <f>SUM(D15:D16)</f>
        <v>0</v>
      </c>
      <c r="E14" s="284">
        <f>SUM(E15:E16)</f>
        <v>0</v>
      </c>
      <c r="F14" s="278"/>
    </row>
    <row r="15" spans="1:6" ht="18.75" customHeight="1">
      <c r="A15" s="173" t="s">
        <v>163</v>
      </c>
      <c r="B15" s="273"/>
      <c r="C15" s="273"/>
      <c r="D15" s="287"/>
      <c r="E15" s="273"/>
      <c r="F15" s="176"/>
    </row>
    <row r="16" spans="1:6" ht="20.25" customHeight="1">
      <c r="A16" s="279" t="s">
        <v>164</v>
      </c>
      <c r="B16" s="280"/>
      <c r="C16" s="280"/>
      <c r="D16" s="289"/>
      <c r="E16" s="280"/>
      <c r="F16" s="281"/>
    </row>
    <row r="17" spans="1:6" s="269" customFormat="1" ht="19.5" customHeight="1">
      <c r="A17" s="285" t="s">
        <v>153</v>
      </c>
      <c r="B17" s="286"/>
      <c r="C17" s="286"/>
      <c r="D17" s="286">
        <f>D7+D11+D14</f>
        <v>0</v>
      </c>
      <c r="E17" s="286"/>
      <c r="F17" s="5"/>
    </row>
    <row r="18" spans="2:5" ht="21" customHeight="1">
      <c r="B18" s="282"/>
      <c r="C18" s="282"/>
      <c r="D18" s="282"/>
      <c r="E18" s="282"/>
    </row>
    <row r="19" spans="1:6" ht="21" customHeight="1">
      <c r="A19" s="283"/>
      <c r="B19" s="850" t="s">
        <v>430</v>
      </c>
      <c r="C19" s="850"/>
      <c r="D19" s="850"/>
      <c r="E19" s="850"/>
      <c r="F19" s="850"/>
    </row>
    <row r="20" spans="1:6" ht="21" customHeight="1">
      <c r="A20" s="283"/>
      <c r="B20" s="855" t="s">
        <v>426</v>
      </c>
      <c r="C20" s="855"/>
      <c r="D20" s="855"/>
      <c r="E20" s="855"/>
      <c r="F20" s="855"/>
    </row>
    <row r="21" spans="1:6" ht="21" customHeight="1">
      <c r="A21" s="283"/>
      <c r="B21" s="855"/>
      <c r="C21" s="855"/>
      <c r="D21" s="855"/>
      <c r="E21" s="855"/>
      <c r="F21" s="855"/>
    </row>
  </sheetData>
  <sheetProtection selectLockedCells="1"/>
  <mergeCells count="7">
    <mergeCell ref="B19:F19"/>
    <mergeCell ref="B20:F20"/>
    <mergeCell ref="B21:F21"/>
    <mergeCell ref="B1:F1"/>
    <mergeCell ref="A4:A5"/>
    <mergeCell ref="B4:D4"/>
    <mergeCell ref="E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1" sqref="G11"/>
    </sheetView>
  </sheetViews>
  <sheetFormatPr defaultColWidth="20.57421875" defaultRowHeight="12.75"/>
  <cols>
    <col min="1" max="1" width="5.57421875" style="453" customWidth="1"/>
    <col min="2" max="2" width="23.57421875" style="453" customWidth="1"/>
    <col min="3" max="3" width="20.421875" style="453" customWidth="1"/>
    <col min="4" max="4" width="11.57421875" style="453" customWidth="1"/>
    <col min="5" max="5" width="12.28125" style="466" customWidth="1"/>
    <col min="6" max="7" width="14.7109375" style="453" customWidth="1"/>
    <col min="8" max="8" width="14.7109375" style="466" customWidth="1"/>
    <col min="9" max="9" width="17.140625" style="453" customWidth="1"/>
    <col min="10" max="16384" width="20.57421875" style="453" customWidth="1"/>
  </cols>
  <sheetData>
    <row r="1" spans="1:10" ht="18.75" customHeight="1">
      <c r="A1" s="875" t="s">
        <v>248</v>
      </c>
      <c r="B1" s="875"/>
      <c r="C1" s="876" t="s">
        <v>249</v>
      </c>
      <c r="D1" s="876"/>
      <c r="E1" s="876"/>
      <c r="F1" s="876"/>
      <c r="G1" s="877"/>
      <c r="H1" s="877"/>
      <c r="I1" s="877"/>
      <c r="J1" s="463"/>
    </row>
    <row r="2" spans="2:10" ht="18.75" customHeight="1">
      <c r="B2" s="455"/>
      <c r="C2" s="878" t="s">
        <v>250</v>
      </c>
      <c r="D2" s="878"/>
      <c r="E2" s="878"/>
      <c r="F2" s="878"/>
      <c r="G2" s="870"/>
      <c r="H2" s="870"/>
      <c r="I2" s="870"/>
      <c r="J2" s="464"/>
    </row>
    <row r="3" spans="3:10" ht="18.75" customHeight="1">
      <c r="C3" s="876" t="s">
        <v>251</v>
      </c>
      <c r="D3" s="876"/>
      <c r="E3" s="876"/>
      <c r="F3" s="876"/>
      <c r="G3" s="879"/>
      <c r="H3" s="879"/>
      <c r="I3" s="879"/>
      <c r="J3" s="465"/>
    </row>
    <row r="4" spans="3:10" ht="18.75" customHeight="1">
      <c r="C4" s="869" t="s">
        <v>66</v>
      </c>
      <c r="D4" s="869"/>
      <c r="E4" s="869"/>
      <c r="F4" s="869"/>
      <c r="G4" s="870"/>
      <c r="H4" s="870"/>
      <c r="I4" s="870"/>
      <c r="J4" s="464"/>
    </row>
    <row r="5" spans="7:10" ht="18.75" customHeight="1">
      <c r="G5" s="871"/>
      <c r="H5" s="871"/>
      <c r="I5" s="871"/>
      <c r="J5" s="467"/>
    </row>
    <row r="6" spans="7:9" ht="20.25" customHeight="1" thickBot="1">
      <c r="G6" s="454"/>
      <c r="H6" s="456"/>
      <c r="I6" s="456"/>
    </row>
    <row r="7" spans="1:9" s="457" customFormat="1" ht="90.75" customHeight="1">
      <c r="A7" s="439" t="s">
        <v>252</v>
      </c>
      <c r="B7" s="440" t="s">
        <v>253</v>
      </c>
      <c r="C7" s="440" t="s">
        <v>254</v>
      </c>
      <c r="D7" s="440" t="s">
        <v>255</v>
      </c>
      <c r="E7" s="441" t="s">
        <v>256</v>
      </c>
      <c r="F7" s="440" t="s">
        <v>257</v>
      </c>
      <c r="G7" s="440" t="s">
        <v>258</v>
      </c>
      <c r="H7" s="441" t="s">
        <v>259</v>
      </c>
      <c r="I7" s="442" t="s">
        <v>260</v>
      </c>
    </row>
    <row r="8" spans="1:9" s="457" customFormat="1" ht="18" customHeight="1">
      <c r="A8" s="443" t="s">
        <v>85</v>
      </c>
      <c r="B8" s="444" t="s">
        <v>115</v>
      </c>
      <c r="C8" s="444" t="s">
        <v>261</v>
      </c>
      <c r="D8" s="444" t="s">
        <v>262</v>
      </c>
      <c r="E8" s="445">
        <v>1</v>
      </c>
      <c r="F8" s="444">
        <v>2</v>
      </c>
      <c r="G8" s="444" t="s">
        <v>263</v>
      </c>
      <c r="H8" s="444">
        <v>4</v>
      </c>
      <c r="I8" s="446" t="s">
        <v>264</v>
      </c>
    </row>
    <row r="9" spans="1:10" s="475" customFormat="1" ht="19.5" customHeight="1">
      <c r="A9" s="468">
        <v>1</v>
      </c>
      <c r="B9" s="469">
        <v>0</v>
      </c>
      <c r="C9" s="469"/>
      <c r="D9" s="469"/>
      <c r="E9" s="470"/>
      <c r="F9" s="471"/>
      <c r="G9" s="472"/>
      <c r="H9" s="470"/>
      <c r="I9" s="473"/>
      <c r="J9" s="474"/>
    </row>
    <row r="10" spans="1:10" s="475" customFormat="1" ht="19.5" customHeight="1">
      <c r="A10" s="468"/>
      <c r="B10" s="476"/>
      <c r="C10" s="477"/>
      <c r="D10" s="477"/>
      <c r="E10" s="478"/>
      <c r="F10" s="479"/>
      <c r="G10" s="472"/>
      <c r="H10" s="470"/>
      <c r="I10" s="473"/>
      <c r="J10" s="474"/>
    </row>
    <row r="11" spans="1:10" s="475" customFormat="1" ht="19.5" customHeight="1">
      <c r="A11" s="468"/>
      <c r="B11" s="476"/>
      <c r="C11" s="476"/>
      <c r="D11" s="476"/>
      <c r="E11" s="480"/>
      <c r="F11" s="479"/>
      <c r="G11" s="472"/>
      <c r="H11" s="470"/>
      <c r="I11" s="473"/>
      <c r="J11" s="474"/>
    </row>
    <row r="12" spans="1:10" s="475" customFormat="1" ht="19.5" customHeight="1">
      <c r="A12" s="468"/>
      <c r="B12" s="476"/>
      <c r="C12" s="477"/>
      <c r="D12" s="477"/>
      <c r="E12" s="478"/>
      <c r="F12" s="479"/>
      <c r="G12" s="472"/>
      <c r="H12" s="470"/>
      <c r="I12" s="473"/>
      <c r="J12" s="474"/>
    </row>
    <row r="13" spans="1:10" s="475" customFormat="1" ht="19.5" customHeight="1">
      <c r="A13" s="468"/>
      <c r="B13" s="476"/>
      <c r="C13" s="477"/>
      <c r="D13" s="477"/>
      <c r="E13" s="478"/>
      <c r="F13" s="479"/>
      <c r="G13" s="472"/>
      <c r="H13" s="470"/>
      <c r="I13" s="473"/>
      <c r="J13" s="474"/>
    </row>
    <row r="14" spans="1:9" s="457" customFormat="1" ht="24" customHeight="1" thickBot="1">
      <c r="A14" s="872" t="s">
        <v>265</v>
      </c>
      <c r="B14" s="873"/>
      <c r="C14" s="481"/>
      <c r="D14" s="481"/>
      <c r="E14" s="482">
        <f>SUM(E9:E13)</f>
        <v>0</v>
      </c>
      <c r="F14" s="482"/>
      <c r="G14" s="482">
        <f>SUM(G9:G13)</f>
        <v>0</v>
      </c>
      <c r="H14" s="482"/>
      <c r="I14" s="482">
        <f>SUM(I9:I13)</f>
        <v>0</v>
      </c>
    </row>
    <row r="15" spans="3:9" ht="21" customHeight="1">
      <c r="C15" s="454"/>
      <c r="D15" s="454"/>
      <c r="E15" s="456"/>
      <c r="F15" s="454"/>
      <c r="G15" s="454"/>
      <c r="H15" s="456"/>
      <c r="I15" s="454"/>
    </row>
    <row r="16" spans="2:10" s="483" customFormat="1" ht="21" customHeight="1">
      <c r="B16" s="451"/>
      <c r="C16" s="451"/>
      <c r="D16" s="874"/>
      <c r="E16" s="874"/>
      <c r="F16" s="874"/>
      <c r="G16" s="874"/>
      <c r="H16" s="874"/>
      <c r="I16" s="874"/>
      <c r="J16" s="459"/>
    </row>
    <row r="17" spans="2:10" s="483" customFormat="1" ht="21" customHeight="1">
      <c r="B17" s="868"/>
      <c r="C17" s="868"/>
      <c r="D17" s="458"/>
      <c r="E17" s="484"/>
      <c r="F17" s="458"/>
      <c r="G17" s="868"/>
      <c r="H17" s="868"/>
      <c r="I17" s="868"/>
      <c r="J17" s="461"/>
    </row>
    <row r="18" spans="2:10" s="483" customFormat="1" ht="21" customHeight="1">
      <c r="B18" s="458"/>
      <c r="C18" s="458"/>
      <c r="D18" s="458"/>
      <c r="E18" s="484"/>
      <c r="F18" s="458"/>
      <c r="G18" s="460"/>
      <c r="H18" s="484"/>
      <c r="I18" s="458"/>
      <c r="J18" s="462"/>
    </row>
    <row r="19" spans="2:10" s="483" customFormat="1" ht="21" customHeight="1">
      <c r="B19" s="458"/>
      <c r="C19" s="458"/>
      <c r="D19" s="458"/>
      <c r="E19" s="484"/>
      <c r="F19" s="458"/>
      <c r="G19" s="460"/>
      <c r="H19" s="484"/>
      <c r="I19" s="458"/>
      <c r="J19" s="462"/>
    </row>
    <row r="20" spans="2:10" s="483" customFormat="1" ht="21" customHeight="1">
      <c r="B20" s="458"/>
      <c r="C20" s="458"/>
      <c r="D20" s="458"/>
      <c r="E20" s="484"/>
      <c r="F20" s="458"/>
      <c r="G20" s="460"/>
      <c r="H20" s="484"/>
      <c r="I20" s="458"/>
      <c r="J20" s="462"/>
    </row>
    <row r="21" spans="2:10" s="483" customFormat="1" ht="21" customHeight="1">
      <c r="B21" s="868"/>
      <c r="C21" s="868"/>
      <c r="D21" s="458"/>
      <c r="E21" s="484"/>
      <c r="F21" s="458"/>
      <c r="G21" s="868"/>
      <c r="H21" s="868"/>
      <c r="I21" s="868"/>
      <c r="J21" s="461"/>
    </row>
    <row r="22" spans="2:10" ht="21" customHeight="1">
      <c r="B22" s="457"/>
      <c r="C22" s="450"/>
      <c r="D22" s="485"/>
      <c r="E22" s="485"/>
      <c r="F22" s="485"/>
      <c r="G22" s="450"/>
      <c r="H22" s="485"/>
      <c r="I22" s="485"/>
      <c r="J22" s="457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16">
    <mergeCell ref="A1:B1"/>
    <mergeCell ref="C1:F1"/>
    <mergeCell ref="G1:I1"/>
    <mergeCell ref="C2:F2"/>
    <mergeCell ref="G2:I2"/>
    <mergeCell ref="C3:F3"/>
    <mergeCell ref="G3:I3"/>
    <mergeCell ref="B21:C21"/>
    <mergeCell ref="G21:I21"/>
    <mergeCell ref="C4:F4"/>
    <mergeCell ref="G4:I4"/>
    <mergeCell ref="G5:I5"/>
    <mergeCell ref="A14:B14"/>
    <mergeCell ref="D16:I16"/>
    <mergeCell ref="B17:C17"/>
    <mergeCell ref="G17:I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MyPC</cp:lastModifiedBy>
  <cp:lastPrinted>2022-12-06T04:07:40Z</cp:lastPrinted>
  <dcterms:created xsi:type="dcterms:W3CDTF">2019-10-25T02:42:01Z</dcterms:created>
  <dcterms:modified xsi:type="dcterms:W3CDTF">2022-12-07T07:24:49Z</dcterms:modified>
  <cp:category/>
  <cp:version/>
  <cp:contentType/>
  <cp:contentStatus/>
</cp:coreProperties>
</file>