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0280" windowHeight="7485"/>
  </bookViews>
  <sheets>
    <sheet name="Cả năm 2018" sheetId="1" r:id="rId1"/>
  </sheets>
  <definedNames>
    <definedName name="_xlnm.Print_Titles" localSheetId="0">'Cả năm 2018'!$4:$5</definedName>
  </definedNames>
  <calcPr calcId="144525"/>
</workbook>
</file>

<file path=xl/calcChain.xml><?xml version="1.0" encoding="utf-8"?>
<calcChain xmlns="http://schemas.openxmlformats.org/spreadsheetml/2006/main">
  <c r="L43" i="1" l="1"/>
  <c r="L39" i="1"/>
  <c r="L38" i="1"/>
  <c r="F17" i="1" l="1"/>
  <c r="E17" i="1"/>
  <c r="I13" i="1"/>
  <c r="H14" i="1" l="1"/>
  <c r="H13" i="1"/>
  <c r="I89" i="1" l="1"/>
  <c r="H89" i="1"/>
  <c r="I84" i="1"/>
  <c r="H84" i="1"/>
  <c r="G84" i="1"/>
  <c r="I83" i="1"/>
  <c r="H83" i="1"/>
  <c r="G83" i="1"/>
  <c r="I82" i="1"/>
  <c r="H82" i="1"/>
  <c r="G82" i="1"/>
  <c r="I81" i="1"/>
  <c r="H81" i="1"/>
  <c r="G81" i="1"/>
  <c r="I80" i="1"/>
  <c r="H80" i="1"/>
  <c r="G80" i="1"/>
  <c r="I79" i="1"/>
  <c r="H79" i="1"/>
  <c r="G79" i="1"/>
  <c r="I78" i="1"/>
  <c r="H78" i="1"/>
  <c r="G78" i="1"/>
  <c r="I77" i="1"/>
  <c r="H77" i="1"/>
  <c r="G77" i="1"/>
  <c r="I75" i="1"/>
  <c r="H75" i="1"/>
  <c r="G75" i="1"/>
  <c r="I74" i="1"/>
  <c r="H74" i="1"/>
  <c r="G74" i="1"/>
  <c r="I72" i="1"/>
  <c r="H72" i="1"/>
  <c r="G72" i="1"/>
  <c r="I70" i="1"/>
  <c r="H70" i="1"/>
  <c r="G70" i="1"/>
  <c r="C69" i="1"/>
  <c r="I68" i="1"/>
  <c r="H68" i="1"/>
  <c r="G68" i="1"/>
  <c r="I66" i="1"/>
  <c r="H66" i="1"/>
  <c r="G66" i="1"/>
  <c r="I65" i="1"/>
  <c r="H65" i="1"/>
  <c r="G65" i="1"/>
  <c r="I64" i="1"/>
  <c r="H64" i="1"/>
  <c r="G64" i="1"/>
  <c r="I62" i="1"/>
  <c r="H62" i="1"/>
  <c r="G62" i="1"/>
  <c r="I61" i="1"/>
  <c r="H61" i="1"/>
  <c r="I60" i="1"/>
  <c r="H60" i="1"/>
  <c r="G60" i="1"/>
  <c r="I59" i="1"/>
  <c r="H59" i="1"/>
  <c r="G59" i="1"/>
  <c r="I58" i="1"/>
  <c r="H58" i="1"/>
  <c r="G58" i="1"/>
  <c r="E57" i="1"/>
  <c r="H57" i="1" s="1"/>
  <c r="C57" i="1"/>
  <c r="I56" i="1"/>
  <c r="H56" i="1"/>
  <c r="G56" i="1"/>
  <c r="I55" i="1"/>
  <c r="H55" i="1"/>
  <c r="G55" i="1"/>
  <c r="E54" i="1"/>
  <c r="I54" i="1" s="1"/>
  <c r="C54" i="1"/>
  <c r="I53" i="1"/>
  <c r="H53" i="1"/>
  <c r="G53" i="1"/>
  <c r="I52" i="1"/>
  <c r="H52" i="1"/>
  <c r="G52" i="1"/>
  <c r="E51" i="1"/>
  <c r="H51" i="1" s="1"/>
  <c r="C51" i="1"/>
  <c r="I50" i="1"/>
  <c r="H50" i="1"/>
  <c r="G50" i="1"/>
  <c r="I48" i="1"/>
  <c r="H48" i="1"/>
  <c r="G48" i="1"/>
  <c r="I47" i="1"/>
  <c r="H47" i="1"/>
  <c r="G47" i="1"/>
  <c r="I45" i="1"/>
  <c r="H45" i="1"/>
  <c r="G45" i="1"/>
  <c r="I44" i="1"/>
  <c r="H44" i="1"/>
  <c r="G44" i="1"/>
  <c r="I43" i="1"/>
  <c r="H43" i="1"/>
  <c r="G43" i="1"/>
  <c r="I42" i="1"/>
  <c r="H42" i="1"/>
  <c r="G42" i="1"/>
  <c r="I41" i="1"/>
  <c r="H41" i="1"/>
  <c r="G41" i="1"/>
  <c r="H40" i="1"/>
  <c r="G40" i="1"/>
  <c r="I40" i="1"/>
  <c r="I39" i="1"/>
  <c r="H39" i="1"/>
  <c r="G39" i="1"/>
  <c r="I38" i="1"/>
  <c r="H38" i="1"/>
  <c r="G38" i="1"/>
  <c r="I36" i="1"/>
  <c r="H36" i="1"/>
  <c r="G36" i="1"/>
  <c r="I35" i="1"/>
  <c r="H35" i="1"/>
  <c r="G35" i="1"/>
  <c r="I34" i="1"/>
  <c r="H34" i="1"/>
  <c r="G34" i="1"/>
  <c r="I32" i="1"/>
  <c r="H32" i="1"/>
  <c r="G32" i="1"/>
  <c r="I31" i="1"/>
  <c r="H31" i="1"/>
  <c r="G31" i="1"/>
  <c r="H29" i="1"/>
  <c r="I28" i="1"/>
  <c r="H28" i="1"/>
  <c r="G28" i="1"/>
  <c r="I27" i="1"/>
  <c r="H27" i="1"/>
  <c r="C27" i="1"/>
  <c r="G27" i="1" s="1"/>
  <c r="I26" i="1"/>
  <c r="C26" i="1"/>
  <c r="I25" i="1"/>
  <c r="H25" i="1"/>
  <c r="C25" i="1"/>
  <c r="G25" i="1" s="1"/>
  <c r="I24" i="1"/>
  <c r="H24" i="1"/>
  <c r="C24" i="1"/>
  <c r="G24" i="1" s="1"/>
  <c r="I23" i="1"/>
  <c r="H23" i="1"/>
  <c r="C23" i="1"/>
  <c r="G23" i="1" s="1"/>
  <c r="I22" i="1"/>
  <c r="H22" i="1"/>
  <c r="C22" i="1"/>
  <c r="G22" i="1" s="1"/>
  <c r="I21" i="1"/>
  <c r="H21" i="1"/>
  <c r="C21" i="1"/>
  <c r="G21" i="1" s="1"/>
  <c r="I20" i="1"/>
  <c r="H20" i="1"/>
  <c r="C20" i="1"/>
  <c r="G20" i="1" s="1"/>
  <c r="I19" i="1"/>
  <c r="H19" i="1"/>
  <c r="G19" i="1"/>
  <c r="I18" i="1"/>
  <c r="H18" i="1"/>
  <c r="G18" i="1"/>
  <c r="H17" i="1"/>
  <c r="C17" i="1"/>
  <c r="F16" i="1"/>
  <c r="I14" i="1"/>
  <c r="G14" i="1"/>
  <c r="G13" i="1"/>
  <c r="I12" i="1"/>
  <c r="H12" i="1"/>
  <c r="C12" i="1"/>
  <c r="G12" i="1" s="1"/>
  <c r="I11" i="1"/>
  <c r="H11" i="1"/>
  <c r="C11" i="1"/>
  <c r="G11" i="1" s="1"/>
  <c r="I10" i="1"/>
  <c r="H10" i="1"/>
  <c r="C10" i="1"/>
  <c r="E9" i="1"/>
  <c r="I9" i="1" s="1"/>
  <c r="G17" i="1" l="1"/>
  <c r="C9" i="1"/>
  <c r="G9" i="1" s="1"/>
  <c r="G51" i="1"/>
  <c r="I57" i="1"/>
  <c r="G69" i="1"/>
  <c r="H69" i="1"/>
  <c r="I17" i="1"/>
  <c r="G29" i="1"/>
  <c r="I51" i="1"/>
  <c r="I29" i="1"/>
  <c r="G57" i="1"/>
  <c r="G10" i="1"/>
  <c r="G26" i="1"/>
  <c r="G54" i="1"/>
  <c r="I69" i="1"/>
  <c r="H9" i="1"/>
  <c r="C16" i="1"/>
  <c r="H26" i="1"/>
  <c r="H54" i="1"/>
  <c r="E16" i="1"/>
  <c r="I16" i="1" s="1"/>
  <c r="H16" i="1" l="1"/>
  <c r="G16" i="1"/>
</calcChain>
</file>

<file path=xl/sharedStrings.xml><?xml version="1.0" encoding="utf-8"?>
<sst xmlns="http://schemas.openxmlformats.org/spreadsheetml/2006/main" count="171" uniqueCount="106">
  <si>
    <t>BIỂU 2: CÁC SẢN PHẨM CHỦ YẾU</t>
  </si>
  <si>
    <t>Chỉ tiêu</t>
  </si>
  <si>
    <t>ĐVT</t>
  </si>
  <si>
    <t>Thực hiện năm 2017</t>
  </si>
  <si>
    <t>Năm 2018</t>
  </si>
  <si>
    <t>KH năm 2019</t>
  </si>
  <si>
    <t>So sánh (%)</t>
  </si>
  <si>
    <t>Ghi chú</t>
  </si>
  <si>
    <t>KH năm 2018</t>
  </si>
  <si>
    <t>Ước TH năm 2018</t>
  </si>
  <si>
    <t>TH 2018/ TH2017</t>
  </si>
  <si>
    <t>TH 2018/ KH 2018</t>
  </si>
  <si>
    <t>KH 2019/ TH 2018</t>
  </si>
  <si>
    <t>A. Nông, lâm, ngư nghiệp</t>
  </si>
  <si>
    <t>1. Nông nghiệp</t>
  </si>
  <si>
    <t>a. Sản lượng cây trồng</t>
  </si>
  <si>
    <t>- Sản lượng lương thực có hạt:</t>
  </si>
  <si>
    <t>tấn</t>
  </si>
  <si>
    <t>+ Riêng thóc</t>
  </si>
  <si>
    <t>+ Ngô</t>
  </si>
  <si>
    <t>- Lạc vỏ</t>
  </si>
  <si>
    <t>- Sắn</t>
  </si>
  <si>
    <t>- Cao su mủ tươi</t>
  </si>
  <si>
    <t>b. Diện tích một số cây chủ yếu</t>
  </si>
  <si>
    <t>* Tổng DT gieo trồng cây hàng năm</t>
  </si>
  <si>
    <t>ha</t>
  </si>
  <si>
    <t>- Lúa cả năm</t>
  </si>
  <si>
    <t>+ Vụ Đông xuân</t>
  </si>
  <si>
    <t>+ Vụ Hè thu</t>
  </si>
  <si>
    <t>- Ngô</t>
  </si>
  <si>
    <t>+ Trong đó sắn công nghiệp</t>
  </si>
  <si>
    <t>- Khoai lang</t>
  </si>
  <si>
    <t>- Đậu các loại</t>
  </si>
  <si>
    <t>- Rau các loại</t>
  </si>
  <si>
    <t>- Cây lấy bột khác</t>
  </si>
  <si>
    <t>- Cây Mía</t>
  </si>
  <si>
    <t>- Cao su</t>
  </si>
  <si>
    <t>+ Trong đó trồng mới</t>
  </si>
  <si>
    <t>- Cây làm thức ăn gia súc</t>
  </si>
  <si>
    <t>* Số km kênh mương được kiên cố</t>
  </si>
  <si>
    <t>km</t>
  </si>
  <si>
    <t>c. Giá trị thu nhập chủ yếu</t>
  </si>
  <si>
    <t>- Giá trị thu nhập trên ha canh tác</t>
  </si>
  <si>
    <t>Tr.đồng</t>
  </si>
  <si>
    <t>- Giá trị thu nhập trên 1ha vườn</t>
  </si>
  <si>
    <t>- Giá trị thu hoạch trên 1hacao su</t>
  </si>
  <si>
    <t>2. Chăn nuôi</t>
  </si>
  <si>
    <t>- Đàn trâu</t>
  </si>
  <si>
    <t>con</t>
  </si>
  <si>
    <t>- Đàn bò</t>
  </si>
  <si>
    <t>Trong đó: Đàn bò lai</t>
  </si>
  <si>
    <t>- Đàn lợn</t>
  </si>
  <si>
    <t>con/năm</t>
  </si>
  <si>
    <t>Trong đó: Đàn lợn nái sinh sản</t>
  </si>
  <si>
    <t>- Đàn gia cầm</t>
  </si>
  <si>
    <t>- Đàn ong</t>
  </si>
  <si>
    <t>đàn</t>
  </si>
  <si>
    <t>+ Sản lượng mật</t>
  </si>
  <si>
    <t>3. Lâm nghiệp</t>
  </si>
  <si>
    <t>- Tổng diện tích rừng hiện có</t>
  </si>
  <si>
    <t>- Diện tích rừng trồng</t>
  </si>
  <si>
    <t>+ Trong đó trồng mới rừng</t>
  </si>
  <si>
    <t>- Trồng cây phân tán</t>
  </si>
  <si>
    <t>1.000 cây</t>
  </si>
  <si>
    <t>- Chăm sóc rừng</t>
  </si>
  <si>
    <t>+ Trong đó: rừng trồng</t>
  </si>
  <si>
    <t>rừng tự nhiên</t>
  </si>
  <si>
    <t>- Khoanh nuôi tái sinh</t>
  </si>
  <si>
    <t>+ Trong đó: rừng tự nhiên đã giao</t>
  </si>
  <si>
    <t>rừng của các tổ chức</t>
  </si>
  <si>
    <t>- Quản lý bảo vệ rừng</t>
  </si>
  <si>
    <t>- Làm giàu rừng (rừng đã giao cho CĐ)</t>
  </si>
  <si>
    <t>- Quản lý rừng cộng đồng, hộ gia đình</t>
  </si>
  <si>
    <t>- Sản lượng khai thác gỗ</t>
  </si>
  <si>
    <r>
      <t>1.000 m</t>
    </r>
    <r>
      <rPr>
        <vertAlign val="superscript"/>
        <sz val="12"/>
        <rFont val="Times New Roman"/>
        <family val="1"/>
      </rPr>
      <t>3</t>
    </r>
  </si>
  <si>
    <t>Trong đó: + Gỗ rừng tự nhiên:</t>
  </si>
  <si>
    <t xml:space="preserve">   + Gỗ rừng trồng:</t>
  </si>
  <si>
    <t>- G/trị thu hoạch 1ha rừng trồng/chu kỳ</t>
  </si>
  <si>
    <t>Tr. đồng</t>
  </si>
  <si>
    <t>- Tỷ lệ che phủ rừng</t>
  </si>
  <si>
    <t>%</t>
  </si>
  <si>
    <t>4. Thủy hải sản</t>
  </si>
  <si>
    <t>- Diện tích nuôi trồng thủy hải sản</t>
  </si>
  <si>
    <t>Trong đó: + Nuôi nước ngọt</t>
  </si>
  <si>
    <t>+ Nuôi lồng:</t>
  </si>
  <si>
    <r>
      <t>m</t>
    </r>
    <r>
      <rPr>
        <vertAlign val="superscript"/>
        <sz val="12"/>
        <rFont val="Times New Roman"/>
        <family val="1"/>
      </rPr>
      <t>3</t>
    </r>
  </si>
  <si>
    <t>- Sản lượng đánh bắt thủy hải sản</t>
  </si>
  <si>
    <t>+ Sông đầm (ao hồ)</t>
  </si>
  <si>
    <t>- Sản lượng nuôi trồng</t>
  </si>
  <si>
    <t>+ Nuôi nước ngọt</t>
  </si>
  <si>
    <t>- Giá trị thu hoạch/ha DT canh tác TS</t>
  </si>
  <si>
    <t>5. Môi trường</t>
  </si>
  <si>
    <t>- Tỷ lệ hộ SD nước sạch (nước an toàn)</t>
  </si>
  <si>
    <t>Trong đó: Thị trấn Khe Tre</t>
  </si>
  <si>
    <t>Xã Hương Phú</t>
  </si>
  <si>
    <t>Xã Hương Lộc</t>
  </si>
  <si>
    <t>Xã Thượng Lộ</t>
  </si>
  <si>
    <t>Xã Hương Hòa</t>
  </si>
  <si>
    <t>Xã Hương Sơn</t>
  </si>
  <si>
    <t>Xã Hương Giang</t>
  </si>
  <si>
    <t>Xã Thượng Nhật</t>
  </si>
  <si>
    <t>Xã Hương Hữu</t>
  </si>
  <si>
    <t>Xã Thượng Long</t>
  </si>
  <si>
    <t>Xã Thượng Quảng</t>
  </si>
  <si>
    <t>- Tỷ lệ hộ nông thôn SD nước HVS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</si>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</sst>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theme="5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2" xfId="0" applyFont="1" applyBorder="1"/>
    <xf numFmtId="164" fontId="0" fillId="0" borderId="0" xfId="0" applyNumberForma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2" borderId="9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0" fillId="2" borderId="0" xfId="0" applyFill="1"/>
    <xf numFmtId="0" fontId="4" fillId="0" borderId="15" xfId="0" quotePrefix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/>
    </xf>
    <xf numFmtId="165" fontId="4" fillId="2" borderId="16" xfId="4" applyNumberFormat="1" applyFont="1" applyFill="1" applyBorder="1" applyAlignment="1">
      <alignment vertical="center"/>
    </xf>
    <xf numFmtId="166" fontId="4" fillId="0" borderId="16" xfId="3" applyNumberFormat="1" applyFont="1" applyBorder="1" applyAlignment="1">
      <alignment vertical="center"/>
    </xf>
    <xf numFmtId="165" fontId="4" fillId="0" borderId="16" xfId="1" applyNumberFormat="1" applyFont="1" applyBorder="1" applyAlignment="1">
      <alignment vertical="center"/>
    </xf>
    <xf numFmtId="0" fontId="1" fillId="0" borderId="17" xfId="0" applyFont="1" applyBorder="1"/>
    <xf numFmtId="0" fontId="4" fillId="0" borderId="18" xfId="0" quotePrefix="1" applyFont="1" applyBorder="1" applyAlignment="1">
      <alignment horizontal="left" vertical="center" indent="5"/>
    </xf>
    <xf numFmtId="0" fontId="4" fillId="0" borderId="19" xfId="0" applyFont="1" applyBorder="1" applyAlignment="1">
      <alignment horizontal="center" vertical="center"/>
    </xf>
    <xf numFmtId="165" fontId="4" fillId="0" borderId="19" xfId="1" applyNumberFormat="1" applyFont="1" applyFill="1" applyBorder="1" applyAlignment="1">
      <alignment vertical="center"/>
    </xf>
    <xf numFmtId="165" fontId="4" fillId="2" borderId="19" xfId="4" applyNumberFormat="1" applyFont="1" applyFill="1" applyBorder="1" applyAlignment="1">
      <alignment vertical="center"/>
    </xf>
    <xf numFmtId="165" fontId="4" fillId="0" borderId="19" xfId="1" applyNumberFormat="1" applyFont="1" applyBorder="1" applyAlignment="1">
      <alignment vertical="center"/>
    </xf>
    <xf numFmtId="166" fontId="4" fillId="0" borderId="19" xfId="3" applyNumberFormat="1" applyFont="1" applyBorder="1" applyAlignment="1">
      <alignment vertical="center"/>
    </xf>
    <xf numFmtId="0" fontId="1" fillId="0" borderId="20" xfId="0" applyFont="1" applyBorder="1"/>
    <xf numFmtId="0" fontId="4" fillId="0" borderId="18" xfId="0" quotePrefix="1" applyFont="1" applyBorder="1" applyAlignment="1">
      <alignment vertical="center"/>
    </xf>
    <xf numFmtId="0" fontId="4" fillId="0" borderId="21" xfId="0" quotePrefix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65" fontId="4" fillId="0" borderId="22" xfId="1" applyNumberFormat="1" applyFont="1" applyFill="1" applyBorder="1" applyAlignment="1">
      <alignment vertical="center"/>
    </xf>
    <xf numFmtId="165" fontId="4" fillId="2" borderId="22" xfId="4" applyNumberFormat="1" applyFont="1" applyFill="1" applyBorder="1" applyAlignment="1">
      <alignment horizontal="right" vertical="center"/>
    </xf>
    <xf numFmtId="165" fontId="4" fillId="0" borderId="22" xfId="1" applyNumberFormat="1" applyFont="1" applyBorder="1" applyAlignment="1">
      <alignment vertical="center"/>
    </xf>
    <xf numFmtId="166" fontId="4" fillId="0" borderId="22" xfId="3" applyNumberFormat="1" applyFont="1" applyBorder="1" applyAlignment="1">
      <alignment vertical="center"/>
    </xf>
    <xf numFmtId="164" fontId="5" fillId="0" borderId="2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4" fontId="4" fillId="0" borderId="10" xfId="2" applyFont="1" applyFill="1" applyBorder="1" applyAlignment="1">
      <alignment vertical="center"/>
    </xf>
    <xf numFmtId="165" fontId="4" fillId="2" borderId="10" xfId="4" applyNumberFormat="1" applyFont="1" applyFill="1" applyBorder="1" applyAlignment="1">
      <alignment vertical="center"/>
    </xf>
    <xf numFmtId="165" fontId="4" fillId="0" borderId="10" xfId="1" applyNumberFormat="1" applyFont="1" applyBorder="1" applyAlignment="1">
      <alignment vertical="center"/>
    </xf>
    <xf numFmtId="165" fontId="4" fillId="0" borderId="24" xfId="1" applyNumberFormat="1" applyFont="1" applyBorder="1" applyAlignment="1">
      <alignment vertical="center"/>
    </xf>
    <xf numFmtId="0" fontId="1" fillId="0" borderId="25" xfId="0" applyFont="1" applyBorder="1"/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165" fontId="2" fillId="0" borderId="16" xfId="1" applyNumberFormat="1" applyFont="1" applyBorder="1" applyAlignment="1">
      <alignment vertical="center"/>
    </xf>
    <xf numFmtId="165" fontId="2" fillId="2" borderId="16" xfId="4" applyNumberFormat="1" applyFont="1" applyFill="1" applyBorder="1" applyAlignment="1">
      <alignment vertical="center"/>
    </xf>
    <xf numFmtId="166" fontId="2" fillId="0" borderId="16" xfId="3" applyNumberFormat="1" applyFont="1" applyBorder="1" applyAlignment="1">
      <alignment vertical="center"/>
    </xf>
    <xf numFmtId="0" fontId="6" fillId="0" borderId="17" xfId="0" applyFont="1" applyBorder="1"/>
    <xf numFmtId="0" fontId="4" fillId="0" borderId="26" xfId="0" quotePrefix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65" fontId="4" fillId="2" borderId="27" xfId="4" applyNumberFormat="1" applyFont="1" applyFill="1" applyBorder="1" applyAlignment="1">
      <alignment vertical="center"/>
    </xf>
    <xf numFmtId="166" fontId="4" fillId="0" borderId="27" xfId="3" applyNumberFormat="1" applyFont="1" applyBorder="1" applyAlignment="1">
      <alignment vertical="center"/>
    </xf>
    <xf numFmtId="165" fontId="4" fillId="0" borderId="27" xfId="1" applyNumberFormat="1" applyFont="1" applyBorder="1" applyAlignment="1">
      <alignment vertical="center"/>
    </xf>
    <xf numFmtId="0" fontId="1" fillId="0" borderId="28" xfId="0" applyFont="1" applyBorder="1"/>
    <xf numFmtId="165" fontId="4" fillId="2" borderId="22" xfId="4" applyNumberFormat="1" applyFont="1" applyFill="1" applyBorder="1" applyAlignment="1">
      <alignment vertical="center"/>
    </xf>
    <xf numFmtId="0" fontId="1" fillId="0" borderId="23" xfId="0" applyFont="1" applyBorder="1"/>
    <xf numFmtId="0" fontId="4" fillId="0" borderId="29" xfId="0" quotePrefix="1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165" fontId="4" fillId="0" borderId="30" xfId="1" applyNumberFormat="1" applyFont="1" applyFill="1" applyBorder="1" applyAlignment="1">
      <alignment vertical="center"/>
    </xf>
    <xf numFmtId="165" fontId="4" fillId="2" borderId="30" xfId="4" applyNumberFormat="1" applyFont="1" applyFill="1" applyBorder="1" applyAlignment="1">
      <alignment vertical="center"/>
    </xf>
    <xf numFmtId="165" fontId="4" fillId="0" borderId="30" xfId="1" applyNumberFormat="1" applyFont="1" applyBorder="1" applyAlignment="1">
      <alignment vertical="center"/>
    </xf>
    <xf numFmtId="166" fontId="4" fillId="0" borderId="30" xfId="3" applyNumberFormat="1" applyFont="1" applyBorder="1" applyAlignment="1">
      <alignment vertical="center"/>
    </xf>
    <xf numFmtId="0" fontId="1" fillId="0" borderId="31" xfId="0" applyFont="1" applyBorder="1"/>
    <xf numFmtId="0" fontId="4" fillId="0" borderId="21" xfId="0" applyFont="1" applyBorder="1" applyAlignment="1">
      <alignment vertical="center"/>
    </xf>
    <xf numFmtId="43" fontId="4" fillId="0" borderId="22" xfId="1" applyNumberFormat="1" applyFont="1" applyFill="1" applyBorder="1" applyAlignment="1">
      <alignment vertical="center"/>
    </xf>
    <xf numFmtId="43" fontId="4" fillId="2" borderId="22" xfId="5" applyNumberFormat="1" applyFont="1" applyFill="1" applyBorder="1" applyAlignment="1">
      <alignment horizontal="center" vertical="center"/>
    </xf>
    <xf numFmtId="43" fontId="4" fillId="0" borderId="22" xfId="3" applyNumberFormat="1" applyFont="1" applyBorder="1" applyAlignment="1">
      <alignment horizontal="center" vertical="center"/>
    </xf>
    <xf numFmtId="43" fontId="4" fillId="0" borderId="9" xfId="1" applyNumberFormat="1" applyFont="1" applyFill="1" applyBorder="1" applyAlignment="1">
      <alignment vertical="center"/>
    </xf>
    <xf numFmtId="43" fontId="4" fillId="2" borderId="9" xfId="5" applyNumberFormat="1" applyFont="1" applyFill="1" applyBorder="1" applyAlignment="1">
      <alignment horizontal="center" vertical="center"/>
    </xf>
    <xf numFmtId="43" fontId="4" fillId="0" borderId="9" xfId="3" applyNumberFormat="1" applyFont="1" applyBorder="1" applyAlignment="1">
      <alignment horizontal="center" vertical="center"/>
    </xf>
    <xf numFmtId="43" fontId="4" fillId="0" borderId="14" xfId="3" applyNumberFormat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left" vertical="center" wrapText="1"/>
    </xf>
    <xf numFmtId="0" fontId="4" fillId="0" borderId="18" xfId="0" quotePrefix="1" applyFont="1" applyBorder="1" applyAlignment="1">
      <alignment horizontal="left" vertical="center" wrapText="1"/>
    </xf>
    <xf numFmtId="0" fontId="4" fillId="0" borderId="21" xfId="0" quotePrefix="1" applyFont="1" applyBorder="1" applyAlignment="1">
      <alignment horizontal="left" vertical="center" wrapText="1"/>
    </xf>
    <xf numFmtId="165" fontId="2" fillId="0" borderId="9" xfId="1" applyNumberFormat="1" applyFont="1" applyFill="1" applyBorder="1" applyAlignment="1">
      <alignment vertical="center"/>
    </xf>
    <xf numFmtId="165" fontId="2" fillId="2" borderId="9" xfId="4" applyNumberFormat="1" applyFont="1" applyFill="1" applyBorder="1" applyAlignment="1">
      <alignment vertical="center"/>
    </xf>
    <xf numFmtId="165" fontId="2" fillId="0" borderId="9" xfId="1" applyNumberFormat="1" applyFont="1" applyBorder="1" applyAlignment="1">
      <alignment vertical="center"/>
    </xf>
    <xf numFmtId="165" fontId="2" fillId="0" borderId="14" xfId="1" applyNumberFormat="1" applyFont="1" applyBorder="1" applyAlignment="1">
      <alignment vertical="center"/>
    </xf>
    <xf numFmtId="165" fontId="4" fillId="2" borderId="30" xfId="4" applyNumberFormat="1" applyFont="1" applyFill="1" applyBorder="1" applyAlignment="1">
      <alignment horizontal="center" vertical="center"/>
    </xf>
    <xf numFmtId="165" fontId="4" fillId="0" borderId="30" xfId="1" applyNumberFormat="1" applyFont="1" applyBorder="1" applyAlignment="1">
      <alignment horizontal="center" vertical="center"/>
    </xf>
    <xf numFmtId="165" fontId="1" fillId="0" borderId="31" xfId="0" applyNumberFormat="1" applyFont="1" applyBorder="1"/>
    <xf numFmtId="165" fontId="4" fillId="2" borderId="19" xfId="4" applyNumberFormat="1" applyFont="1" applyFill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165" fontId="1" fillId="0" borderId="20" xfId="0" applyNumberFormat="1" applyFont="1" applyBorder="1"/>
    <xf numFmtId="0" fontId="4" fillId="0" borderId="18" xfId="0" applyFont="1" applyBorder="1" applyAlignment="1">
      <alignment horizontal="left" vertical="center" indent="2"/>
    </xf>
    <xf numFmtId="43" fontId="0" fillId="0" borderId="0" xfId="1" applyFont="1"/>
    <xf numFmtId="0" fontId="4" fillId="0" borderId="21" xfId="0" quotePrefix="1" applyFont="1" applyBorder="1" applyAlignment="1">
      <alignment horizontal="left" vertical="center" indent="2"/>
    </xf>
    <xf numFmtId="165" fontId="4" fillId="2" borderId="22" xfId="4" applyNumberFormat="1" applyFont="1" applyFill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165" fontId="4" fillId="0" borderId="23" xfId="1" applyNumberFormat="1" applyFont="1" applyBorder="1" applyAlignment="1">
      <alignment horizontal="center" vertical="center"/>
    </xf>
    <xf numFmtId="0" fontId="4" fillId="0" borderId="15" xfId="0" quotePrefix="1" applyFont="1" applyBorder="1" applyAlignment="1">
      <alignment horizontal="left" vertical="center"/>
    </xf>
    <xf numFmtId="165" fontId="4" fillId="2" borderId="16" xfId="4" applyNumberFormat="1" applyFont="1" applyFill="1" applyBorder="1" applyAlignment="1">
      <alignment horizontal="center" vertical="center"/>
    </xf>
    <xf numFmtId="165" fontId="4" fillId="0" borderId="16" xfId="1" applyNumberFormat="1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left" vertical="center"/>
    </xf>
    <xf numFmtId="0" fontId="4" fillId="0" borderId="18" xfId="0" quotePrefix="1" applyFont="1" applyBorder="1" applyAlignment="1">
      <alignment horizontal="left" vertical="center" indent="2"/>
    </xf>
    <xf numFmtId="165" fontId="4" fillId="0" borderId="20" xfId="1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9"/>
    </xf>
    <xf numFmtId="0" fontId="4" fillId="0" borderId="18" xfId="0" quotePrefix="1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8"/>
    </xf>
    <xf numFmtId="43" fontId="4" fillId="2" borderId="19" xfId="4" applyNumberFormat="1" applyFont="1" applyFill="1" applyBorder="1" applyAlignment="1">
      <alignment horizontal="center" vertical="center"/>
    </xf>
    <xf numFmtId="43" fontId="4" fillId="0" borderId="19" xfId="1" applyFont="1" applyBorder="1" applyAlignment="1">
      <alignment horizontal="center" vertical="center"/>
    </xf>
    <xf numFmtId="43" fontId="4" fillId="2" borderId="19" xfId="4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7"/>
    </xf>
    <xf numFmtId="0" fontId="4" fillId="0" borderId="13" xfId="0" quotePrefix="1" applyFont="1" applyBorder="1" applyAlignment="1">
      <alignment vertical="center"/>
    </xf>
    <xf numFmtId="165" fontId="4" fillId="0" borderId="9" xfId="1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horizontal="center" vertical="center"/>
    </xf>
    <xf numFmtId="165" fontId="4" fillId="0" borderId="9" xfId="1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indent="1"/>
    </xf>
    <xf numFmtId="165" fontId="4" fillId="2" borderId="30" xfId="5" applyNumberFormat="1" applyFont="1" applyFill="1" applyBorder="1" applyAlignment="1">
      <alignment horizontal="center" vertical="center"/>
    </xf>
    <xf numFmtId="165" fontId="4" fillId="0" borderId="30" xfId="3" applyNumberFormat="1" applyFont="1" applyBorder="1" applyAlignment="1">
      <alignment horizontal="center" vertical="center"/>
    </xf>
    <xf numFmtId="0" fontId="4" fillId="0" borderId="18" xfId="0" quotePrefix="1" applyFont="1" applyBorder="1" applyAlignment="1">
      <alignment horizontal="left" vertical="center" indent="6"/>
    </xf>
    <xf numFmtId="165" fontId="4" fillId="0" borderId="27" xfId="1" applyNumberFormat="1" applyFont="1" applyFill="1" applyBorder="1" applyAlignment="1">
      <alignment vertical="center"/>
    </xf>
    <xf numFmtId="165" fontId="4" fillId="2" borderId="27" xfId="4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9" fontId="4" fillId="2" borderId="16" xfId="5" applyFont="1" applyFill="1" applyBorder="1" applyAlignment="1">
      <alignment horizontal="center" vertical="center"/>
    </xf>
    <xf numFmtId="9" fontId="4" fillId="0" borderId="16" xfId="3" applyFont="1" applyBorder="1" applyAlignment="1">
      <alignment horizontal="center" vertical="center"/>
    </xf>
    <xf numFmtId="9" fontId="4" fillId="2" borderId="22" xfId="5" applyFont="1" applyFill="1" applyBorder="1" applyAlignment="1">
      <alignment horizontal="center" vertical="center"/>
    </xf>
    <xf numFmtId="9" fontId="4" fillId="0" borderId="22" xfId="3" applyFont="1" applyBorder="1" applyAlignment="1">
      <alignment horizontal="center" vertical="center"/>
    </xf>
    <xf numFmtId="0" fontId="4" fillId="0" borderId="29" xfId="0" quotePrefix="1" applyFont="1" applyBorder="1" applyAlignment="1">
      <alignment horizontal="left" vertical="center" indent="2"/>
    </xf>
    <xf numFmtId="0" fontId="4" fillId="0" borderId="26" xfId="0" quotePrefix="1" applyFont="1" applyBorder="1" applyAlignment="1">
      <alignment vertical="center" wrapText="1"/>
    </xf>
    <xf numFmtId="165" fontId="4" fillId="2" borderId="32" xfId="4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165" fontId="10" fillId="0" borderId="17" xfId="1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165" fontId="10" fillId="0" borderId="20" xfId="1" applyNumberFormat="1" applyFont="1" applyBorder="1" applyAlignment="1">
      <alignment vertical="center"/>
    </xf>
    <xf numFmtId="0" fontId="4" fillId="0" borderId="18" xfId="0" applyFont="1" applyBorder="1" applyAlignment="1">
      <alignment horizontal="left" vertical="center" indent="5"/>
    </xf>
    <xf numFmtId="165" fontId="1" fillId="0" borderId="20" xfId="1" applyNumberFormat="1" applyFont="1" applyBorder="1" applyAlignment="1">
      <alignment vertical="center"/>
    </xf>
    <xf numFmtId="165" fontId="1" fillId="0" borderId="28" xfId="1" applyNumberFormat="1" applyFont="1" applyBorder="1" applyAlignment="1">
      <alignment vertical="center"/>
    </xf>
    <xf numFmtId="0" fontId="4" fillId="0" borderId="33" xfId="0" quotePrefix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165" fontId="4" fillId="0" borderId="34" xfId="1" applyNumberFormat="1" applyFont="1" applyBorder="1" applyAlignment="1">
      <alignment vertical="center"/>
    </xf>
    <xf numFmtId="165" fontId="4" fillId="2" borderId="34" xfId="4" applyNumberFormat="1" applyFont="1" applyFill="1" applyBorder="1" applyAlignment="1">
      <alignment vertical="center"/>
    </xf>
    <xf numFmtId="165" fontId="1" fillId="0" borderId="35" xfId="1" applyNumberFormat="1" applyFont="1" applyBorder="1" applyAlignment="1">
      <alignment vertical="center"/>
    </xf>
    <xf numFmtId="0" fontId="4" fillId="0" borderId="0" xfId="0" applyFont="1"/>
    <xf numFmtId="165" fontId="4" fillId="2" borderId="10" xfId="4" applyNumberFormat="1" applyFont="1" applyFill="1" applyBorder="1" applyAlignment="1">
      <alignment horizontal="center" vertical="center"/>
    </xf>
    <xf numFmtId="166" fontId="4" fillId="0" borderId="34" xfId="3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1" fillId="0" borderId="20" xfId="0" applyNumberFormat="1" applyFont="1" applyBorder="1"/>
    <xf numFmtId="0" fontId="12" fillId="0" borderId="11" xfId="0" applyFont="1" applyBorder="1" applyAlignment="1">
      <alignment horizontal="center" vertical="center" wrapText="1"/>
    </xf>
    <xf numFmtId="165" fontId="13" fillId="0" borderId="16" xfId="1" applyNumberFormat="1" applyFont="1" applyBorder="1" applyAlignment="1">
      <alignment vertical="center"/>
    </xf>
    <xf numFmtId="165" fontId="13" fillId="2" borderId="16" xfId="4" applyNumberFormat="1" applyFont="1" applyFill="1" applyBorder="1" applyAlignment="1">
      <alignment vertical="center"/>
    </xf>
    <xf numFmtId="165" fontId="13" fillId="2" borderId="19" xfId="4" applyNumberFormat="1" applyFont="1" applyFill="1" applyBorder="1" applyAlignment="1">
      <alignment vertical="center"/>
    </xf>
    <xf numFmtId="165" fontId="13" fillId="0" borderId="22" xfId="1" applyNumberFormat="1" applyFont="1" applyBorder="1" applyAlignment="1">
      <alignment vertical="center"/>
    </xf>
    <xf numFmtId="165" fontId="13" fillId="0" borderId="19" xfId="1" applyNumberFormat="1" applyFont="1" applyFill="1" applyBorder="1" applyAlignment="1">
      <alignment vertical="center"/>
    </xf>
    <xf numFmtId="165" fontId="13" fillId="0" borderId="30" xfId="1" applyNumberFormat="1" applyFont="1" applyBorder="1" applyAlignment="1">
      <alignment vertical="center"/>
    </xf>
    <xf numFmtId="165" fontId="13" fillId="2" borderId="10" xfId="4" applyNumberFormat="1" applyFont="1" applyFill="1" applyBorder="1" applyAlignment="1">
      <alignment vertical="center"/>
    </xf>
    <xf numFmtId="165" fontId="13" fillId="0" borderId="19" xfId="1" applyNumberFormat="1" applyFont="1" applyBorder="1" applyAlignment="1">
      <alignment vertical="center"/>
    </xf>
    <xf numFmtId="43" fontId="13" fillId="2" borderId="22" xfId="5" applyNumberFormat="1" applyFont="1" applyFill="1" applyBorder="1" applyAlignment="1">
      <alignment horizontal="center" vertical="center"/>
    </xf>
    <xf numFmtId="165" fontId="13" fillId="2" borderId="30" xfId="4" applyNumberFormat="1" applyFont="1" applyFill="1" applyBorder="1" applyAlignment="1">
      <alignment horizontal="center" vertical="center"/>
    </xf>
    <xf numFmtId="165" fontId="13" fillId="0" borderId="19" xfId="1" applyNumberFormat="1" applyFont="1" applyBorder="1" applyAlignment="1">
      <alignment horizontal="center" vertical="center"/>
    </xf>
    <xf numFmtId="165" fontId="13" fillId="2" borderId="19" xfId="4" applyNumberFormat="1" applyFont="1" applyFill="1" applyBorder="1" applyAlignment="1">
      <alignment horizontal="center" vertical="center"/>
    </xf>
    <xf numFmtId="165" fontId="13" fillId="0" borderId="30" xfId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5" fontId="0" fillId="0" borderId="0" xfId="0" applyNumberFormat="1"/>
  </cellXfs>
  <cellStyles count="6">
    <cellStyle name="Comma" xfId="1" builtinId="3"/>
    <cellStyle name="Comma 2" xfId="4"/>
    <cellStyle name="Currency" xfId="2" builtinId="4"/>
    <cellStyle name="Normal" xfId="0" builtinId="0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0"/>
  <sheetViews>
    <sheetView tabSelected="1" topLeftCell="A31" workbookViewId="0">
      <selection activeCell="L43" sqref="L43"/>
    </sheetView>
  </sheetViews>
  <sheetFormatPr defaultRowHeight="12.75" x14ac:dyDescent="0.2"/>
  <cols>
    <col min="1" max="1" width="36.7109375" customWidth="1"/>
    <col min="2" max="2" width="10.7109375" customWidth="1"/>
    <col min="3" max="3" width="11.85546875" customWidth="1"/>
    <col min="4" max="4" width="12.140625" customWidth="1"/>
    <col min="5" max="5" width="12" customWidth="1"/>
    <col min="6" max="6" width="12.42578125" customWidth="1"/>
    <col min="7" max="7" width="9.5703125" customWidth="1"/>
    <col min="8" max="8" width="10.28515625" customWidth="1"/>
    <col min="9" max="9" width="11.42578125" customWidth="1"/>
    <col min="10" max="10" width="11.85546875" customWidth="1"/>
    <col min="12" max="12" width="10.28515625" bestFit="1" customWidth="1"/>
    <col min="13" max="13" width="9.28515625" bestFit="1" customWidth="1"/>
  </cols>
  <sheetData>
    <row r="1" spans="1:13" ht="8.25" customHeight="1" x14ac:dyDescent="0.25">
      <c r="A1" s="1"/>
      <c r="B1" s="2"/>
      <c r="C1" s="2"/>
      <c r="D1" s="2"/>
      <c r="E1" s="2"/>
      <c r="F1" s="2"/>
      <c r="G1" s="2"/>
      <c r="H1" s="2"/>
      <c r="I1" s="2"/>
    </row>
    <row r="2" spans="1:13" ht="20.25" customHeight="1" x14ac:dyDescent="0.3">
      <c r="A2" s="161" t="s">
        <v>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3" ht="12.75" customHeight="1" thickBo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13" ht="21.75" customHeight="1" thickTop="1" x14ac:dyDescent="0.2">
      <c r="A4" s="162" t="s">
        <v>1</v>
      </c>
      <c r="B4" s="164" t="s">
        <v>2</v>
      </c>
      <c r="C4" s="166" t="s">
        <v>3</v>
      </c>
      <c r="D4" s="168" t="s">
        <v>4</v>
      </c>
      <c r="E4" s="169"/>
      <c r="F4" s="170" t="s">
        <v>5</v>
      </c>
      <c r="G4" s="168" t="s">
        <v>6</v>
      </c>
      <c r="H4" s="172"/>
      <c r="I4" s="169"/>
      <c r="J4" s="173" t="s">
        <v>7</v>
      </c>
    </row>
    <row r="5" spans="1:13" ht="45.75" customHeight="1" x14ac:dyDescent="0.2">
      <c r="A5" s="163"/>
      <c r="B5" s="165"/>
      <c r="C5" s="167"/>
      <c r="D5" s="145" t="s">
        <v>8</v>
      </c>
      <c r="E5" s="145" t="s">
        <v>9</v>
      </c>
      <c r="F5" s="171"/>
      <c r="G5" s="147" t="s">
        <v>10</v>
      </c>
      <c r="H5" s="147" t="s">
        <v>11</v>
      </c>
      <c r="I5" s="147" t="s">
        <v>12</v>
      </c>
      <c r="J5" s="174"/>
    </row>
    <row r="6" spans="1:13" ht="20.100000000000001" customHeight="1" x14ac:dyDescent="0.2">
      <c r="A6" s="3" t="s">
        <v>13</v>
      </c>
      <c r="B6" s="4"/>
      <c r="C6" s="4"/>
      <c r="D6" s="5"/>
      <c r="E6" s="6"/>
      <c r="F6" s="7"/>
      <c r="G6" s="8"/>
      <c r="H6" s="8"/>
      <c r="I6" s="8"/>
      <c r="J6" s="9"/>
      <c r="L6" s="10"/>
    </row>
    <row r="7" spans="1:13" ht="20.100000000000001" customHeight="1" x14ac:dyDescent="0.2">
      <c r="A7" s="3" t="s">
        <v>14</v>
      </c>
      <c r="B7" s="4"/>
      <c r="C7" s="4"/>
      <c r="D7" s="5"/>
      <c r="E7" s="6"/>
      <c r="F7" s="7"/>
      <c r="G7" s="8"/>
      <c r="H7" s="8"/>
      <c r="I7" s="8"/>
      <c r="J7" s="9"/>
    </row>
    <row r="8" spans="1:13" ht="20.100000000000001" customHeight="1" x14ac:dyDescent="0.2">
      <c r="A8" s="3" t="s">
        <v>15</v>
      </c>
      <c r="B8" s="11"/>
      <c r="C8" s="11"/>
      <c r="D8" s="12"/>
      <c r="E8" s="13"/>
      <c r="F8" s="14"/>
      <c r="G8" s="15"/>
      <c r="H8" s="15"/>
      <c r="I8" s="15"/>
      <c r="J8" s="9"/>
      <c r="M8" s="16"/>
    </row>
    <row r="9" spans="1:13" ht="20.100000000000001" customHeight="1" x14ac:dyDescent="0.2">
      <c r="A9" s="17" t="s">
        <v>16</v>
      </c>
      <c r="B9" s="18" t="s">
        <v>17</v>
      </c>
      <c r="C9" s="19">
        <f>C10+C11</f>
        <v>4614</v>
      </c>
      <c r="D9" s="20">
        <v>4500</v>
      </c>
      <c r="E9" s="19">
        <f>E10+E11</f>
        <v>4549</v>
      </c>
      <c r="F9" s="20">
        <v>4500</v>
      </c>
      <c r="G9" s="21">
        <f t="shared" ref="G9:G14" si="0">E9/C9*100</f>
        <v>98.591244039878632</v>
      </c>
      <c r="H9" s="22">
        <f t="shared" ref="H9:I14" si="1">E9/D9*100</f>
        <v>101.08888888888889</v>
      </c>
      <c r="I9" s="22">
        <f t="shared" si="1"/>
        <v>98.922840184655968</v>
      </c>
      <c r="J9" s="23"/>
    </row>
    <row r="10" spans="1:13" ht="20.100000000000001" customHeight="1" x14ac:dyDescent="0.2">
      <c r="A10" s="24" t="s">
        <v>18</v>
      </c>
      <c r="B10" s="25" t="s">
        <v>17</v>
      </c>
      <c r="C10" s="26">
        <f>1952+1689</f>
        <v>3641</v>
      </c>
      <c r="D10" s="27">
        <v>3600</v>
      </c>
      <c r="E10" s="28">
        <v>3606</v>
      </c>
      <c r="F10" s="27">
        <v>3600</v>
      </c>
      <c r="G10" s="29">
        <f t="shared" si="0"/>
        <v>99.038725624828345</v>
      </c>
      <c r="H10" s="28">
        <f t="shared" si="1"/>
        <v>100.16666666666667</v>
      </c>
      <c r="I10" s="28">
        <f t="shared" si="1"/>
        <v>99.833610648918466</v>
      </c>
      <c r="J10" s="30"/>
    </row>
    <row r="11" spans="1:13" ht="20.100000000000001" customHeight="1" x14ac:dyDescent="0.2">
      <c r="A11" s="24" t="s">
        <v>19</v>
      </c>
      <c r="B11" s="25" t="s">
        <v>17</v>
      </c>
      <c r="C11" s="26">
        <f>648+325</f>
        <v>973</v>
      </c>
      <c r="D11" s="27">
        <v>900</v>
      </c>
      <c r="E11" s="28">
        <v>943</v>
      </c>
      <c r="F11" s="27">
        <v>900</v>
      </c>
      <c r="G11" s="29">
        <f t="shared" si="0"/>
        <v>96.916752312435761</v>
      </c>
      <c r="H11" s="28">
        <f t="shared" si="1"/>
        <v>104.77777777777777</v>
      </c>
      <c r="I11" s="28">
        <f t="shared" si="1"/>
        <v>95.440084835630969</v>
      </c>
      <c r="J11" s="30"/>
    </row>
    <row r="12" spans="1:13" ht="20.100000000000001" customHeight="1" x14ac:dyDescent="0.2">
      <c r="A12" s="31" t="s">
        <v>20</v>
      </c>
      <c r="B12" s="25" t="s">
        <v>17</v>
      </c>
      <c r="C12" s="26">
        <f>10.5+2.9</f>
        <v>13.4</v>
      </c>
      <c r="D12" s="27">
        <v>12</v>
      </c>
      <c r="E12" s="28">
        <v>17.5</v>
      </c>
      <c r="F12" s="27">
        <v>12</v>
      </c>
      <c r="G12" s="29">
        <f t="shared" si="0"/>
        <v>130.59701492537312</v>
      </c>
      <c r="H12" s="28">
        <f t="shared" si="1"/>
        <v>145.83333333333331</v>
      </c>
      <c r="I12" s="28">
        <f t="shared" si="1"/>
        <v>68.571428571428569</v>
      </c>
      <c r="J12" s="30"/>
    </row>
    <row r="13" spans="1:13" ht="20.100000000000001" customHeight="1" x14ac:dyDescent="0.2">
      <c r="A13" s="31" t="s">
        <v>21</v>
      </c>
      <c r="B13" s="25" t="s">
        <v>17</v>
      </c>
      <c r="C13" s="26">
        <v>17600</v>
      </c>
      <c r="D13" s="27">
        <v>14000</v>
      </c>
      <c r="E13" s="28">
        <v>17460</v>
      </c>
      <c r="F13" s="150">
        <v>17000</v>
      </c>
      <c r="G13" s="29">
        <f t="shared" si="0"/>
        <v>99.204545454545453</v>
      </c>
      <c r="H13" s="28">
        <f>E13/D13*100</f>
        <v>124.71428571428571</v>
      </c>
      <c r="I13" s="28">
        <f>F13/E13*100</f>
        <v>97.365406643757154</v>
      </c>
      <c r="J13" s="30"/>
    </row>
    <row r="14" spans="1:13" ht="20.100000000000001" customHeight="1" x14ac:dyDescent="0.2">
      <c r="A14" s="32" t="s">
        <v>22</v>
      </c>
      <c r="B14" s="33" t="s">
        <v>17</v>
      </c>
      <c r="C14" s="34">
        <v>10500</v>
      </c>
      <c r="D14" s="35">
        <v>11100</v>
      </c>
      <c r="E14" s="151">
        <v>11200</v>
      </c>
      <c r="F14" s="35">
        <v>12500</v>
      </c>
      <c r="G14" s="37">
        <f t="shared" si="0"/>
        <v>106.66666666666667</v>
      </c>
      <c r="H14" s="28">
        <f>E14/D14*100</f>
        <v>100.90090090090089</v>
      </c>
      <c r="I14" s="36">
        <f t="shared" si="1"/>
        <v>111.60714285714286</v>
      </c>
      <c r="J14" s="38"/>
    </row>
    <row r="15" spans="1:13" ht="20.100000000000001" customHeight="1" x14ac:dyDescent="0.2">
      <c r="A15" s="39" t="s">
        <v>23</v>
      </c>
      <c r="B15" s="40"/>
      <c r="C15" s="41"/>
      <c r="D15" s="42"/>
      <c r="E15" s="43"/>
      <c r="F15" s="42"/>
      <c r="G15" s="44"/>
      <c r="H15" s="44"/>
      <c r="I15" s="44"/>
      <c r="J15" s="45"/>
    </row>
    <row r="16" spans="1:13" ht="20.100000000000001" customHeight="1" x14ac:dyDescent="0.2">
      <c r="A16" s="46" t="s">
        <v>24</v>
      </c>
      <c r="B16" s="47" t="s">
        <v>25</v>
      </c>
      <c r="C16" s="48">
        <f>C17+C20+C21+C23+C24+C25+C26+C27+C28+C31</f>
        <v>2329.4</v>
      </c>
      <c r="D16" s="49">
        <v>2088</v>
      </c>
      <c r="E16" s="48">
        <f>E17+E20+E21+E23+E24+E25+E26+E27+E28+E31</f>
        <v>2231.8000000000002</v>
      </c>
      <c r="F16" s="49">
        <f>F17+F20+F21+F23+F24+F25+F26+F27+F28+F31</f>
        <v>2208</v>
      </c>
      <c r="G16" s="50">
        <f>E16/C16*100</f>
        <v>95.810079848888137</v>
      </c>
      <c r="H16" s="48">
        <f>E16/D16*100</f>
        <v>106.88697318007662</v>
      </c>
      <c r="I16" s="48">
        <f>F16/E16*100</f>
        <v>98.933596200376371</v>
      </c>
      <c r="J16" s="51"/>
    </row>
    <row r="17" spans="1:10" ht="20.100000000000001" customHeight="1" x14ac:dyDescent="0.2">
      <c r="A17" s="31" t="s">
        <v>26</v>
      </c>
      <c r="B17" s="25" t="s">
        <v>25</v>
      </c>
      <c r="C17" s="26">
        <f>SUM(C18:C19)</f>
        <v>693.2</v>
      </c>
      <c r="D17" s="27">
        <v>700</v>
      </c>
      <c r="E17" s="26">
        <f>SUM(E18:E19)</f>
        <v>661</v>
      </c>
      <c r="F17" s="152">
        <f>SUM(F18:F19)</f>
        <v>660</v>
      </c>
      <c r="G17" s="29">
        <f t="shared" ref="G17:G32" si="2">E17/C17*100</f>
        <v>95.354875937680319</v>
      </c>
      <c r="H17" s="28">
        <f t="shared" ref="H17:I32" si="3">E17/D17*100</f>
        <v>94.428571428571431</v>
      </c>
      <c r="I17" s="28">
        <f t="shared" si="3"/>
        <v>99.848714069591523</v>
      </c>
      <c r="J17" s="30"/>
    </row>
    <row r="18" spans="1:10" ht="20.100000000000001" customHeight="1" x14ac:dyDescent="0.2">
      <c r="A18" s="24" t="s">
        <v>27</v>
      </c>
      <c r="B18" s="25" t="s">
        <v>25</v>
      </c>
      <c r="C18" s="26">
        <v>370.2</v>
      </c>
      <c r="D18" s="27">
        <v>370</v>
      </c>
      <c r="E18" s="28">
        <v>356</v>
      </c>
      <c r="F18" s="150">
        <v>360</v>
      </c>
      <c r="G18" s="29">
        <f t="shared" si="2"/>
        <v>96.164235548352252</v>
      </c>
      <c r="H18" s="28">
        <f t="shared" si="3"/>
        <v>96.216216216216225</v>
      </c>
      <c r="I18" s="28">
        <f t="shared" si="3"/>
        <v>101.12359550561798</v>
      </c>
      <c r="J18" s="30"/>
    </row>
    <row r="19" spans="1:10" ht="20.100000000000001" customHeight="1" x14ac:dyDescent="0.2">
      <c r="A19" s="24" t="s">
        <v>28</v>
      </c>
      <c r="B19" s="25" t="s">
        <v>25</v>
      </c>
      <c r="C19" s="26">
        <v>323</v>
      </c>
      <c r="D19" s="27">
        <v>330</v>
      </c>
      <c r="E19" s="28">
        <v>305</v>
      </c>
      <c r="F19" s="150">
        <v>300</v>
      </c>
      <c r="G19" s="29">
        <f t="shared" si="2"/>
        <v>94.427244582043343</v>
      </c>
      <c r="H19" s="28">
        <f t="shared" si="3"/>
        <v>92.424242424242422</v>
      </c>
      <c r="I19" s="28">
        <f t="shared" si="3"/>
        <v>98.360655737704917</v>
      </c>
      <c r="J19" s="30"/>
    </row>
    <row r="20" spans="1:10" ht="20.100000000000001" customHeight="1" x14ac:dyDescent="0.2">
      <c r="A20" s="31" t="s">
        <v>29</v>
      </c>
      <c r="B20" s="25" t="s">
        <v>25</v>
      </c>
      <c r="C20" s="26">
        <f>164+94.2</f>
        <v>258.2</v>
      </c>
      <c r="D20" s="27">
        <v>220</v>
      </c>
      <c r="E20" s="28">
        <v>242</v>
      </c>
      <c r="F20" s="150">
        <v>270</v>
      </c>
      <c r="G20" s="29">
        <f t="shared" si="2"/>
        <v>93.725793958171963</v>
      </c>
      <c r="H20" s="28">
        <f t="shared" si="3"/>
        <v>110.00000000000001</v>
      </c>
      <c r="I20" s="28">
        <f t="shared" si="3"/>
        <v>111.5702479338843</v>
      </c>
      <c r="J20" s="30"/>
    </row>
    <row r="21" spans="1:10" ht="20.100000000000001" customHeight="1" x14ac:dyDescent="0.2">
      <c r="A21" s="31" t="s">
        <v>21</v>
      </c>
      <c r="B21" s="25" t="s">
        <v>25</v>
      </c>
      <c r="C21" s="26">
        <f>738+77</f>
        <v>815</v>
      </c>
      <c r="D21" s="27">
        <v>650</v>
      </c>
      <c r="E21" s="28">
        <v>725</v>
      </c>
      <c r="F21" s="27">
        <v>700</v>
      </c>
      <c r="G21" s="29">
        <f t="shared" si="2"/>
        <v>88.957055214723923</v>
      </c>
      <c r="H21" s="28">
        <f t="shared" si="3"/>
        <v>111.53846153846155</v>
      </c>
      <c r="I21" s="28">
        <f t="shared" si="3"/>
        <v>96.551724137931032</v>
      </c>
      <c r="J21" s="30"/>
    </row>
    <row r="22" spans="1:10" ht="20.100000000000001" customHeight="1" x14ac:dyDescent="0.2">
      <c r="A22" s="24" t="s">
        <v>30</v>
      </c>
      <c r="B22" s="25" t="s">
        <v>25</v>
      </c>
      <c r="C22" s="26">
        <f>678+77</f>
        <v>755</v>
      </c>
      <c r="D22" s="27">
        <v>550</v>
      </c>
      <c r="E22" s="28">
        <v>674</v>
      </c>
      <c r="F22" s="150">
        <v>550</v>
      </c>
      <c r="G22" s="29">
        <f t="shared" si="2"/>
        <v>89.271523178807939</v>
      </c>
      <c r="H22" s="28">
        <f t="shared" si="3"/>
        <v>122.54545454545453</v>
      </c>
      <c r="I22" s="28">
        <f t="shared" si="3"/>
        <v>81.602373887240347</v>
      </c>
      <c r="J22" s="30"/>
    </row>
    <row r="23" spans="1:10" ht="20.100000000000001" customHeight="1" x14ac:dyDescent="0.2">
      <c r="A23" s="31" t="s">
        <v>31</v>
      </c>
      <c r="B23" s="25" t="s">
        <v>25</v>
      </c>
      <c r="C23" s="26">
        <f>70+38</f>
        <v>108</v>
      </c>
      <c r="D23" s="27">
        <v>100</v>
      </c>
      <c r="E23" s="28">
        <v>100</v>
      </c>
      <c r="F23" s="27">
        <v>100</v>
      </c>
      <c r="G23" s="29">
        <f t="shared" si="2"/>
        <v>92.592592592592595</v>
      </c>
      <c r="H23" s="28">
        <f t="shared" si="3"/>
        <v>100</v>
      </c>
      <c r="I23" s="28">
        <f t="shared" si="3"/>
        <v>100</v>
      </c>
      <c r="J23" s="30"/>
    </row>
    <row r="24" spans="1:10" ht="20.100000000000001" customHeight="1" x14ac:dyDescent="0.2">
      <c r="A24" s="52" t="s">
        <v>20</v>
      </c>
      <c r="B24" s="53" t="s">
        <v>25</v>
      </c>
      <c r="C24" s="26">
        <f>6+2.3</f>
        <v>8.3000000000000007</v>
      </c>
      <c r="D24" s="27">
        <v>8</v>
      </c>
      <c r="E24" s="28">
        <v>10.8</v>
      </c>
      <c r="F24" s="54">
        <v>8</v>
      </c>
      <c r="G24" s="55">
        <f t="shared" si="2"/>
        <v>130.12048192771084</v>
      </c>
      <c r="H24" s="56">
        <f t="shared" si="3"/>
        <v>135</v>
      </c>
      <c r="I24" s="56">
        <f t="shared" si="3"/>
        <v>74.074074074074076</v>
      </c>
      <c r="J24" s="57"/>
    </row>
    <row r="25" spans="1:10" ht="20.100000000000001" customHeight="1" x14ac:dyDescent="0.2">
      <c r="A25" s="32" t="s">
        <v>32</v>
      </c>
      <c r="B25" s="33" t="s">
        <v>25</v>
      </c>
      <c r="C25" s="34">
        <f>84+45</f>
        <v>129</v>
      </c>
      <c r="D25" s="58">
        <v>110</v>
      </c>
      <c r="E25" s="36">
        <v>125</v>
      </c>
      <c r="F25" s="58">
        <v>120</v>
      </c>
      <c r="G25" s="37">
        <f t="shared" si="2"/>
        <v>96.899224806201545</v>
      </c>
      <c r="H25" s="36">
        <f t="shared" si="3"/>
        <v>113.63636363636364</v>
      </c>
      <c r="I25" s="36">
        <f t="shared" si="3"/>
        <v>96</v>
      </c>
      <c r="J25" s="59"/>
    </row>
    <row r="26" spans="1:10" ht="20.100000000000001" customHeight="1" x14ac:dyDescent="0.2">
      <c r="A26" s="60" t="s">
        <v>33</v>
      </c>
      <c r="B26" s="61" t="s">
        <v>25</v>
      </c>
      <c r="C26" s="62">
        <f>(125+11)+(58+4.2)</f>
        <v>198.2</v>
      </c>
      <c r="D26" s="63">
        <v>180</v>
      </c>
      <c r="E26" s="153">
        <v>207</v>
      </c>
      <c r="F26" s="154">
        <v>190</v>
      </c>
      <c r="G26" s="65">
        <f t="shared" si="2"/>
        <v>104.43995963673058</v>
      </c>
      <c r="H26" s="64">
        <f t="shared" si="3"/>
        <v>114.99999999999999</v>
      </c>
      <c r="I26" s="64">
        <f t="shared" si="3"/>
        <v>91.787439613526573</v>
      </c>
      <c r="J26" s="66"/>
    </row>
    <row r="27" spans="1:10" ht="20.100000000000001" customHeight="1" x14ac:dyDescent="0.2">
      <c r="A27" s="31" t="s">
        <v>34</v>
      </c>
      <c r="B27" s="25" t="s">
        <v>25</v>
      </c>
      <c r="C27" s="26">
        <f>32+19</f>
        <v>51</v>
      </c>
      <c r="D27" s="27">
        <v>50</v>
      </c>
      <c r="E27" s="28">
        <v>53</v>
      </c>
      <c r="F27" s="63">
        <v>50</v>
      </c>
      <c r="G27" s="29">
        <f t="shared" si="2"/>
        <v>103.92156862745099</v>
      </c>
      <c r="H27" s="28">
        <f t="shared" si="3"/>
        <v>106</v>
      </c>
      <c r="I27" s="28">
        <f t="shared" si="3"/>
        <v>94.339622641509436</v>
      </c>
      <c r="J27" s="30"/>
    </row>
    <row r="28" spans="1:10" ht="20.100000000000001" customHeight="1" x14ac:dyDescent="0.2">
      <c r="A28" s="31" t="s">
        <v>35</v>
      </c>
      <c r="B28" s="25" t="s">
        <v>25</v>
      </c>
      <c r="C28" s="26">
        <v>25.5</v>
      </c>
      <c r="D28" s="27">
        <v>25</v>
      </c>
      <c r="E28" s="28">
        <v>27</v>
      </c>
      <c r="F28" s="27">
        <v>25</v>
      </c>
      <c r="G28" s="29">
        <f t="shared" si="2"/>
        <v>105.88235294117648</v>
      </c>
      <c r="H28" s="28">
        <f t="shared" si="3"/>
        <v>108</v>
      </c>
      <c r="I28" s="28">
        <f t="shared" si="3"/>
        <v>92.592592592592595</v>
      </c>
      <c r="J28" s="30"/>
    </row>
    <row r="29" spans="1:10" ht="20.100000000000001" customHeight="1" x14ac:dyDescent="0.2">
      <c r="A29" s="31" t="s">
        <v>36</v>
      </c>
      <c r="B29" s="25" t="s">
        <v>25</v>
      </c>
      <c r="C29" s="26">
        <v>3176</v>
      </c>
      <c r="D29" s="27">
        <v>3100</v>
      </c>
      <c r="E29" s="155">
        <v>3110</v>
      </c>
      <c r="F29" s="27">
        <v>3100</v>
      </c>
      <c r="G29" s="29">
        <f t="shared" si="2"/>
        <v>97.92191435768261</v>
      </c>
      <c r="H29" s="28">
        <f t="shared" si="3"/>
        <v>100.32258064516128</v>
      </c>
      <c r="I29" s="28">
        <f t="shared" si="3"/>
        <v>99.678456591639872</v>
      </c>
      <c r="J29" s="30"/>
    </row>
    <row r="30" spans="1:10" ht="20.100000000000001" customHeight="1" x14ac:dyDescent="0.2">
      <c r="A30" s="24" t="s">
        <v>37</v>
      </c>
      <c r="B30" s="25" t="s">
        <v>25</v>
      </c>
      <c r="C30" s="26">
        <v>0</v>
      </c>
      <c r="D30" s="27">
        <v>0</v>
      </c>
      <c r="E30" s="28">
        <v>0</v>
      </c>
      <c r="F30" s="27">
        <v>0</v>
      </c>
      <c r="G30" s="27">
        <v>0</v>
      </c>
      <c r="H30" s="27">
        <v>0</v>
      </c>
      <c r="I30" s="27">
        <v>0</v>
      </c>
      <c r="J30" s="30"/>
    </row>
    <row r="31" spans="1:10" ht="20.100000000000001" customHeight="1" x14ac:dyDescent="0.2">
      <c r="A31" s="31" t="s">
        <v>38</v>
      </c>
      <c r="B31" s="25" t="s">
        <v>25</v>
      </c>
      <c r="C31" s="26">
        <v>43</v>
      </c>
      <c r="D31" s="27">
        <v>81</v>
      </c>
      <c r="E31" s="28">
        <v>81</v>
      </c>
      <c r="F31" s="150">
        <v>85</v>
      </c>
      <c r="G31" s="29">
        <f t="shared" si="2"/>
        <v>188.37209302325581</v>
      </c>
      <c r="H31" s="28">
        <f t="shared" si="3"/>
        <v>100</v>
      </c>
      <c r="I31" s="28">
        <f t="shared" si="3"/>
        <v>104.93827160493827</v>
      </c>
      <c r="J31" s="30"/>
    </row>
    <row r="32" spans="1:10" ht="20.100000000000001" customHeight="1" x14ac:dyDescent="0.2">
      <c r="A32" s="67" t="s">
        <v>39</v>
      </c>
      <c r="B32" s="33" t="s">
        <v>40</v>
      </c>
      <c r="C32" s="68">
        <v>55.8</v>
      </c>
      <c r="D32" s="69">
        <v>57.5</v>
      </c>
      <c r="E32" s="70">
        <v>59.7</v>
      </c>
      <c r="F32" s="156">
        <v>61</v>
      </c>
      <c r="G32" s="37">
        <f t="shared" si="2"/>
        <v>106.98924731182797</v>
      </c>
      <c r="H32" s="36">
        <f t="shared" si="3"/>
        <v>103.82608695652173</v>
      </c>
      <c r="I32" s="36">
        <f t="shared" si="3"/>
        <v>102.17755443886097</v>
      </c>
      <c r="J32" s="59"/>
    </row>
    <row r="33" spans="1:13" ht="20.100000000000001" customHeight="1" x14ac:dyDescent="0.2">
      <c r="A33" s="3" t="s">
        <v>41</v>
      </c>
      <c r="B33" s="11"/>
      <c r="C33" s="71"/>
      <c r="D33" s="72"/>
      <c r="E33" s="73"/>
      <c r="F33" s="72"/>
      <c r="G33" s="74"/>
      <c r="H33" s="74"/>
      <c r="I33" s="74"/>
      <c r="J33" s="9"/>
    </row>
    <row r="34" spans="1:13" ht="20.100000000000001" customHeight="1" x14ac:dyDescent="0.2">
      <c r="A34" s="75" t="s">
        <v>42</v>
      </c>
      <c r="B34" s="18" t="s">
        <v>43</v>
      </c>
      <c r="C34" s="19">
        <v>40</v>
      </c>
      <c r="D34" s="20">
        <v>42</v>
      </c>
      <c r="E34" s="22">
        <v>43</v>
      </c>
      <c r="F34" s="20">
        <v>45</v>
      </c>
      <c r="G34" s="21">
        <f>E34/C34*100</f>
        <v>107.5</v>
      </c>
      <c r="H34" s="22">
        <f t="shared" ref="H34:I36" si="4">E34/D34*100</f>
        <v>102.38095238095238</v>
      </c>
      <c r="I34" s="22">
        <f t="shared" si="4"/>
        <v>104.65116279069768</v>
      </c>
      <c r="J34" s="23"/>
    </row>
    <row r="35" spans="1:13" ht="20.100000000000001" customHeight="1" x14ac:dyDescent="0.2">
      <c r="A35" s="76" t="s">
        <v>44</v>
      </c>
      <c r="B35" s="25" t="s">
        <v>43</v>
      </c>
      <c r="C35" s="26">
        <v>37</v>
      </c>
      <c r="D35" s="27">
        <v>39</v>
      </c>
      <c r="E35" s="155">
        <v>42.5</v>
      </c>
      <c r="F35" s="150">
        <v>44</v>
      </c>
      <c r="G35" s="29">
        <f>E35/C35*100</f>
        <v>114.86486486486487</v>
      </c>
      <c r="H35" s="28">
        <f t="shared" si="4"/>
        <v>108.97435897435896</v>
      </c>
      <c r="I35" s="28">
        <f t="shared" si="4"/>
        <v>103.5294117647059</v>
      </c>
      <c r="J35" s="30"/>
    </row>
    <row r="36" spans="1:13" ht="20.100000000000001" customHeight="1" x14ac:dyDescent="0.2">
      <c r="A36" s="77" t="s">
        <v>45</v>
      </c>
      <c r="B36" s="33" t="s">
        <v>43</v>
      </c>
      <c r="C36" s="68">
        <v>30</v>
      </c>
      <c r="D36" s="69">
        <v>30</v>
      </c>
      <c r="E36" s="70">
        <v>30</v>
      </c>
      <c r="F36" s="156">
        <v>32</v>
      </c>
      <c r="G36" s="37">
        <f>E36/C36*100</f>
        <v>100</v>
      </c>
      <c r="H36" s="36">
        <f t="shared" si="4"/>
        <v>100</v>
      </c>
      <c r="I36" s="36">
        <f t="shared" si="4"/>
        <v>106.66666666666667</v>
      </c>
      <c r="J36" s="59"/>
    </row>
    <row r="37" spans="1:13" ht="20.100000000000001" customHeight="1" x14ac:dyDescent="0.2">
      <c r="A37" s="3" t="s">
        <v>46</v>
      </c>
      <c r="B37" s="4"/>
      <c r="C37" s="78"/>
      <c r="D37" s="79"/>
      <c r="E37" s="80"/>
      <c r="F37" s="79"/>
      <c r="G37" s="81"/>
      <c r="H37" s="81"/>
      <c r="I37" s="81"/>
      <c r="J37" s="9"/>
    </row>
    <row r="38" spans="1:13" ht="20.100000000000001" customHeight="1" x14ac:dyDescent="0.2">
      <c r="A38" s="60" t="s">
        <v>47</v>
      </c>
      <c r="B38" s="61" t="s">
        <v>48</v>
      </c>
      <c r="C38" s="62">
        <v>1737</v>
      </c>
      <c r="D38" s="82">
        <v>1650</v>
      </c>
      <c r="E38" s="83">
        <v>1660</v>
      </c>
      <c r="F38" s="157">
        <v>1650</v>
      </c>
      <c r="G38" s="21">
        <f>E38/C38*100</f>
        <v>95.567069660333914</v>
      </c>
      <c r="H38" s="22">
        <f>E38/D38*100</f>
        <v>100.60606060606061</v>
      </c>
      <c r="I38" s="22">
        <f>F38/E38*100</f>
        <v>99.397590361445793</v>
      </c>
      <c r="J38" s="84"/>
      <c r="L38" s="175">
        <f>E38-C38</f>
        <v>-77</v>
      </c>
    </row>
    <row r="39" spans="1:13" ht="20.100000000000001" customHeight="1" x14ac:dyDescent="0.2">
      <c r="A39" s="31" t="s">
        <v>49</v>
      </c>
      <c r="B39" s="25" t="s">
        <v>48</v>
      </c>
      <c r="C39" s="26">
        <v>2828</v>
      </c>
      <c r="D39" s="85">
        <v>3000</v>
      </c>
      <c r="E39" s="158">
        <v>2900</v>
      </c>
      <c r="F39" s="85">
        <v>3000</v>
      </c>
      <c r="G39" s="29">
        <f t="shared" ref="G39:G45" si="5">E39/C39*100</f>
        <v>102.54596888260255</v>
      </c>
      <c r="H39" s="28">
        <f t="shared" ref="H39:I45" si="6">E39/D39*100</f>
        <v>96.666666666666671</v>
      </c>
      <c r="I39" s="28">
        <f t="shared" si="6"/>
        <v>103.44827586206897</v>
      </c>
      <c r="J39" s="87"/>
      <c r="L39" s="10">
        <f>E39-C39</f>
        <v>72</v>
      </c>
    </row>
    <row r="40" spans="1:13" ht="20.100000000000001" customHeight="1" x14ac:dyDescent="0.2">
      <c r="A40" s="88" t="s">
        <v>50</v>
      </c>
      <c r="B40" s="25" t="s">
        <v>48</v>
      </c>
      <c r="C40" s="26">
        <v>1550</v>
      </c>
      <c r="D40" s="85">
        <v>1700</v>
      </c>
      <c r="E40" s="86">
        <v>1760</v>
      </c>
      <c r="F40" s="159">
        <v>2000</v>
      </c>
      <c r="G40" s="29">
        <f t="shared" si="5"/>
        <v>113.54838709677419</v>
      </c>
      <c r="H40" s="28">
        <f t="shared" si="6"/>
        <v>103.5294117647059</v>
      </c>
      <c r="I40" s="28">
        <f t="shared" si="6"/>
        <v>113.63636363636364</v>
      </c>
      <c r="J40" s="30"/>
      <c r="L40" s="89"/>
      <c r="M40" s="10"/>
    </row>
    <row r="41" spans="1:13" ht="20.100000000000001" customHeight="1" x14ac:dyDescent="0.2">
      <c r="A41" s="31" t="s">
        <v>51</v>
      </c>
      <c r="B41" s="25" t="s">
        <v>52</v>
      </c>
      <c r="C41" s="26">
        <v>15882</v>
      </c>
      <c r="D41" s="85">
        <v>20000</v>
      </c>
      <c r="E41" s="86">
        <v>17400</v>
      </c>
      <c r="F41" s="85">
        <v>20000</v>
      </c>
      <c r="G41" s="29">
        <f t="shared" si="5"/>
        <v>109.55799017755949</v>
      </c>
      <c r="H41" s="28">
        <f t="shared" si="6"/>
        <v>87</v>
      </c>
      <c r="I41" s="28">
        <f t="shared" si="6"/>
        <v>114.94252873563218</v>
      </c>
      <c r="J41" s="87"/>
      <c r="L41" s="89"/>
      <c r="M41" s="10"/>
    </row>
    <row r="42" spans="1:13" ht="20.100000000000001" customHeight="1" x14ac:dyDescent="0.2">
      <c r="A42" s="88" t="s">
        <v>53</v>
      </c>
      <c r="B42" s="25" t="s">
        <v>48</v>
      </c>
      <c r="C42" s="26">
        <v>1082</v>
      </c>
      <c r="D42" s="85">
        <v>1200</v>
      </c>
      <c r="E42" s="86">
        <v>1150</v>
      </c>
      <c r="F42" s="159">
        <v>1200</v>
      </c>
      <c r="G42" s="29">
        <f t="shared" si="5"/>
        <v>106.28465804066542</v>
      </c>
      <c r="H42" s="28">
        <f t="shared" si="6"/>
        <v>95.833333333333343</v>
      </c>
      <c r="I42" s="28">
        <f t="shared" si="6"/>
        <v>104.34782608695652</v>
      </c>
      <c r="J42" s="30"/>
    </row>
    <row r="43" spans="1:13" ht="20.100000000000001" customHeight="1" x14ac:dyDescent="0.2">
      <c r="A43" s="31" t="s">
        <v>54</v>
      </c>
      <c r="B43" s="25" t="s">
        <v>52</v>
      </c>
      <c r="C43" s="26">
        <v>186000</v>
      </c>
      <c r="D43" s="85">
        <v>300000</v>
      </c>
      <c r="E43" s="158">
        <v>320000</v>
      </c>
      <c r="F43" s="85">
        <v>300000</v>
      </c>
      <c r="G43" s="29">
        <f t="shared" si="5"/>
        <v>172.04301075268816</v>
      </c>
      <c r="H43" s="28">
        <f t="shared" si="6"/>
        <v>106.66666666666667</v>
      </c>
      <c r="I43" s="28">
        <f t="shared" si="6"/>
        <v>93.75</v>
      </c>
      <c r="J43" s="146"/>
      <c r="L43" s="10">
        <f>E43-C43</f>
        <v>134000</v>
      </c>
      <c r="M43" s="10"/>
    </row>
    <row r="44" spans="1:13" ht="20.100000000000001" customHeight="1" x14ac:dyDescent="0.2">
      <c r="A44" s="31" t="s">
        <v>55</v>
      </c>
      <c r="B44" s="25" t="s">
        <v>56</v>
      </c>
      <c r="C44" s="26">
        <v>2000</v>
      </c>
      <c r="D44" s="85">
        <v>2000</v>
      </c>
      <c r="E44" s="86">
        <v>1400</v>
      </c>
      <c r="F44" s="85">
        <v>1500</v>
      </c>
      <c r="G44" s="29">
        <f t="shared" si="5"/>
        <v>70</v>
      </c>
      <c r="H44" s="28">
        <f t="shared" si="6"/>
        <v>70</v>
      </c>
      <c r="I44" s="28">
        <f t="shared" si="6"/>
        <v>107.14285714285714</v>
      </c>
      <c r="J44" s="30"/>
    </row>
    <row r="45" spans="1:13" ht="20.100000000000001" customHeight="1" x14ac:dyDescent="0.2">
      <c r="A45" s="32" t="s">
        <v>57</v>
      </c>
      <c r="B45" s="33" t="s">
        <v>17</v>
      </c>
      <c r="C45" s="34">
        <v>70</v>
      </c>
      <c r="D45" s="58">
        <v>100</v>
      </c>
      <c r="E45" s="36">
        <v>70</v>
      </c>
      <c r="F45" s="58">
        <v>75</v>
      </c>
      <c r="G45" s="37">
        <f t="shared" si="5"/>
        <v>100</v>
      </c>
      <c r="H45" s="36">
        <f t="shared" si="6"/>
        <v>70</v>
      </c>
      <c r="I45" s="36">
        <f t="shared" si="6"/>
        <v>107.14285714285714</v>
      </c>
      <c r="J45" s="59"/>
    </row>
    <row r="46" spans="1:13" ht="20.100000000000001" customHeight="1" x14ac:dyDescent="0.2">
      <c r="A46" s="3" t="s">
        <v>58</v>
      </c>
      <c r="B46" s="4"/>
      <c r="C46" s="78"/>
      <c r="D46" s="79"/>
      <c r="E46" s="80"/>
      <c r="F46" s="79"/>
      <c r="G46" s="81"/>
      <c r="H46" s="81"/>
      <c r="I46" s="81"/>
      <c r="J46" s="9"/>
    </row>
    <row r="47" spans="1:13" ht="20.100000000000001" customHeight="1" x14ac:dyDescent="0.2">
      <c r="A47" s="17" t="s">
        <v>59</v>
      </c>
      <c r="B47" s="18" t="s">
        <v>25</v>
      </c>
      <c r="C47" s="19">
        <v>56045</v>
      </c>
      <c r="D47" s="20">
        <v>56045</v>
      </c>
      <c r="E47" s="22">
        <v>56045</v>
      </c>
      <c r="F47" s="20">
        <v>56045</v>
      </c>
      <c r="G47" s="21">
        <f>E47/C47*100</f>
        <v>100</v>
      </c>
      <c r="H47" s="22">
        <f>E47/D47*100</f>
        <v>100</v>
      </c>
      <c r="I47" s="22">
        <f>F47/E47*100</f>
        <v>100</v>
      </c>
      <c r="J47" s="23"/>
    </row>
    <row r="48" spans="1:13" ht="20.100000000000001" customHeight="1" x14ac:dyDescent="0.2">
      <c r="A48" s="60" t="s">
        <v>60</v>
      </c>
      <c r="B48" s="61" t="s">
        <v>25</v>
      </c>
      <c r="C48" s="26">
        <v>6176</v>
      </c>
      <c r="D48" s="82">
        <v>6176</v>
      </c>
      <c r="E48" s="83">
        <v>6176</v>
      </c>
      <c r="F48" s="85">
        <v>6176</v>
      </c>
      <c r="G48" s="29">
        <f t="shared" ref="G48:G66" si="7">E48/C48*100</f>
        <v>100</v>
      </c>
      <c r="H48" s="28">
        <f t="shared" ref="H48:I66" si="8">E48/D48*100</f>
        <v>100</v>
      </c>
      <c r="I48" s="28">
        <f t="shared" si="8"/>
        <v>100</v>
      </c>
      <c r="J48" s="66"/>
    </row>
    <row r="49" spans="1:12" ht="20.100000000000001" customHeight="1" x14ac:dyDescent="0.2">
      <c r="A49" s="90" t="s">
        <v>61</v>
      </c>
      <c r="B49" s="33" t="s">
        <v>25</v>
      </c>
      <c r="C49" s="34">
        <v>0</v>
      </c>
      <c r="D49" s="91">
        <v>0</v>
      </c>
      <c r="E49" s="92">
        <v>0</v>
      </c>
      <c r="F49" s="91">
        <v>0</v>
      </c>
      <c r="G49" s="91">
        <v>0</v>
      </c>
      <c r="H49" s="91">
        <v>0</v>
      </c>
      <c r="I49" s="91">
        <v>0</v>
      </c>
      <c r="J49" s="93"/>
    </row>
    <row r="50" spans="1:12" ht="20.100000000000001" customHeight="1" x14ac:dyDescent="0.2">
      <c r="A50" s="94" t="s">
        <v>62</v>
      </c>
      <c r="B50" s="18" t="s">
        <v>63</v>
      </c>
      <c r="C50" s="19">
        <v>1</v>
      </c>
      <c r="D50" s="95">
        <v>10</v>
      </c>
      <c r="E50" s="96">
        <v>10</v>
      </c>
      <c r="F50" s="95">
        <v>20</v>
      </c>
      <c r="G50" s="21">
        <f t="shared" si="7"/>
        <v>1000</v>
      </c>
      <c r="H50" s="22">
        <f t="shared" si="8"/>
        <v>100</v>
      </c>
      <c r="I50" s="22">
        <f t="shared" si="8"/>
        <v>200</v>
      </c>
      <c r="J50" s="23"/>
    </row>
    <row r="51" spans="1:12" ht="20.100000000000001" customHeight="1" x14ac:dyDescent="0.2">
      <c r="A51" s="97" t="s">
        <v>64</v>
      </c>
      <c r="B51" s="61" t="s">
        <v>25</v>
      </c>
      <c r="C51" s="62">
        <f>C52+C53</f>
        <v>6300</v>
      </c>
      <c r="D51" s="63">
        <v>6300</v>
      </c>
      <c r="E51" s="64">
        <f>E52+E53</f>
        <v>6300</v>
      </c>
      <c r="F51" s="63">
        <v>5300</v>
      </c>
      <c r="G51" s="65">
        <f t="shared" si="7"/>
        <v>100</v>
      </c>
      <c r="H51" s="64">
        <f t="shared" si="8"/>
        <v>100</v>
      </c>
      <c r="I51" s="64">
        <f t="shared" si="8"/>
        <v>84.126984126984127</v>
      </c>
      <c r="J51" s="66"/>
    </row>
    <row r="52" spans="1:12" ht="20.100000000000001" customHeight="1" x14ac:dyDescent="0.2">
      <c r="A52" s="98" t="s">
        <v>65</v>
      </c>
      <c r="B52" s="25" t="s">
        <v>25</v>
      </c>
      <c r="C52" s="26">
        <v>6000</v>
      </c>
      <c r="D52" s="85">
        <v>6000</v>
      </c>
      <c r="E52" s="86">
        <v>6000</v>
      </c>
      <c r="F52" s="85">
        <v>5000</v>
      </c>
      <c r="G52" s="29">
        <f t="shared" si="7"/>
        <v>100</v>
      </c>
      <c r="H52" s="28">
        <f t="shared" si="8"/>
        <v>100</v>
      </c>
      <c r="I52" s="28">
        <f t="shared" si="8"/>
        <v>83.333333333333343</v>
      </c>
      <c r="J52" s="99"/>
      <c r="L52" s="10"/>
    </row>
    <row r="53" spans="1:12" ht="20.100000000000001" customHeight="1" x14ac:dyDescent="0.2">
      <c r="A53" s="100" t="s">
        <v>66</v>
      </c>
      <c r="B53" s="25" t="s">
        <v>25</v>
      </c>
      <c r="C53" s="26">
        <v>300</v>
      </c>
      <c r="D53" s="85">
        <v>300</v>
      </c>
      <c r="E53" s="86">
        <v>300</v>
      </c>
      <c r="F53" s="85">
        <v>300</v>
      </c>
      <c r="G53" s="29">
        <f t="shared" si="7"/>
        <v>100</v>
      </c>
      <c r="H53" s="28">
        <f t="shared" si="8"/>
        <v>100</v>
      </c>
      <c r="I53" s="28">
        <f t="shared" si="8"/>
        <v>100</v>
      </c>
      <c r="J53" s="30"/>
    </row>
    <row r="54" spans="1:12" ht="20.100000000000001" customHeight="1" x14ac:dyDescent="0.2">
      <c r="A54" s="101" t="s">
        <v>67</v>
      </c>
      <c r="B54" s="25" t="s">
        <v>25</v>
      </c>
      <c r="C54" s="26">
        <f>C55+C56</f>
        <v>33000</v>
      </c>
      <c r="D54" s="27">
        <v>33000</v>
      </c>
      <c r="E54" s="28">
        <f>E55+E56</f>
        <v>33000</v>
      </c>
      <c r="F54" s="27">
        <v>33000</v>
      </c>
      <c r="G54" s="29">
        <f t="shared" si="7"/>
        <v>100</v>
      </c>
      <c r="H54" s="28">
        <f t="shared" si="8"/>
        <v>100</v>
      </c>
      <c r="I54" s="28">
        <f t="shared" si="8"/>
        <v>100</v>
      </c>
      <c r="J54" s="30"/>
    </row>
    <row r="55" spans="1:12" ht="20.100000000000001" customHeight="1" x14ac:dyDescent="0.2">
      <c r="A55" s="98" t="s">
        <v>68</v>
      </c>
      <c r="B55" s="25" t="s">
        <v>25</v>
      </c>
      <c r="C55" s="26">
        <v>3000</v>
      </c>
      <c r="D55" s="85">
        <v>3000</v>
      </c>
      <c r="E55" s="86">
        <v>3000</v>
      </c>
      <c r="F55" s="85">
        <v>3000</v>
      </c>
      <c r="G55" s="29">
        <f t="shared" si="7"/>
        <v>100</v>
      </c>
      <c r="H55" s="28">
        <f t="shared" si="8"/>
        <v>100</v>
      </c>
      <c r="I55" s="28">
        <f t="shared" si="8"/>
        <v>100</v>
      </c>
      <c r="J55" s="30"/>
    </row>
    <row r="56" spans="1:12" ht="20.100000000000001" customHeight="1" x14ac:dyDescent="0.2">
      <c r="A56" s="100" t="s">
        <v>69</v>
      </c>
      <c r="B56" s="25" t="s">
        <v>25</v>
      </c>
      <c r="C56" s="26">
        <v>30000</v>
      </c>
      <c r="D56" s="85">
        <v>30000</v>
      </c>
      <c r="E56" s="86">
        <v>30000</v>
      </c>
      <c r="F56" s="85">
        <v>30000</v>
      </c>
      <c r="G56" s="29">
        <f t="shared" si="7"/>
        <v>100</v>
      </c>
      <c r="H56" s="28">
        <f t="shared" si="8"/>
        <v>100</v>
      </c>
      <c r="I56" s="28">
        <f t="shared" si="8"/>
        <v>100</v>
      </c>
      <c r="J56" s="102"/>
    </row>
    <row r="57" spans="1:12" ht="20.100000000000001" customHeight="1" x14ac:dyDescent="0.2">
      <c r="A57" s="101" t="s">
        <v>70</v>
      </c>
      <c r="B57" s="25" t="s">
        <v>25</v>
      </c>
      <c r="C57" s="28">
        <f>C58+C59</f>
        <v>48988</v>
      </c>
      <c r="D57" s="27">
        <v>48988</v>
      </c>
      <c r="E57" s="28">
        <f>E58+E59</f>
        <v>48988</v>
      </c>
      <c r="F57" s="27">
        <v>48988</v>
      </c>
      <c r="G57" s="29">
        <f t="shared" si="7"/>
        <v>100</v>
      </c>
      <c r="H57" s="28">
        <f t="shared" si="8"/>
        <v>100</v>
      </c>
      <c r="I57" s="28">
        <f t="shared" si="8"/>
        <v>100</v>
      </c>
      <c r="J57" s="30"/>
    </row>
    <row r="58" spans="1:12" ht="20.100000000000001" customHeight="1" x14ac:dyDescent="0.2">
      <c r="A58" s="98" t="s">
        <v>68</v>
      </c>
      <c r="B58" s="25" t="s">
        <v>25</v>
      </c>
      <c r="C58" s="26">
        <v>6756</v>
      </c>
      <c r="D58" s="27">
        <v>6756</v>
      </c>
      <c r="E58" s="28">
        <v>6756</v>
      </c>
      <c r="F58" s="27">
        <v>6756</v>
      </c>
      <c r="G58" s="29">
        <f t="shared" si="7"/>
        <v>100</v>
      </c>
      <c r="H58" s="28">
        <f t="shared" si="8"/>
        <v>100</v>
      </c>
      <c r="I58" s="28">
        <f t="shared" si="8"/>
        <v>100</v>
      </c>
      <c r="J58" s="30"/>
    </row>
    <row r="59" spans="1:12" ht="20.100000000000001" customHeight="1" x14ac:dyDescent="0.2">
      <c r="A59" s="103" t="s">
        <v>69</v>
      </c>
      <c r="B59" s="25" t="s">
        <v>25</v>
      </c>
      <c r="C59" s="26">
        <v>42232</v>
      </c>
      <c r="D59" s="27">
        <v>42232</v>
      </c>
      <c r="E59" s="28">
        <v>42232</v>
      </c>
      <c r="F59" s="27">
        <v>42232</v>
      </c>
      <c r="G59" s="29">
        <f t="shared" si="7"/>
        <v>100</v>
      </c>
      <c r="H59" s="28">
        <f t="shared" si="8"/>
        <v>100</v>
      </c>
      <c r="I59" s="28">
        <f t="shared" si="8"/>
        <v>100</v>
      </c>
      <c r="J59" s="30"/>
    </row>
    <row r="60" spans="1:12" ht="20.100000000000001" customHeight="1" x14ac:dyDescent="0.2">
      <c r="A60" s="101" t="s">
        <v>71</v>
      </c>
      <c r="B60" s="25" t="s">
        <v>25</v>
      </c>
      <c r="C60" s="26">
        <v>150</v>
      </c>
      <c r="D60" s="85">
        <v>250</v>
      </c>
      <c r="E60" s="86">
        <v>250</v>
      </c>
      <c r="F60" s="85">
        <v>250</v>
      </c>
      <c r="G60" s="29">
        <f t="shared" si="7"/>
        <v>166.66666666666669</v>
      </c>
      <c r="H60" s="28">
        <f t="shared" si="8"/>
        <v>100</v>
      </c>
      <c r="I60" s="28">
        <f t="shared" si="8"/>
        <v>100</v>
      </c>
      <c r="J60" s="30"/>
    </row>
    <row r="61" spans="1:12" ht="20.100000000000001" customHeight="1" x14ac:dyDescent="0.2">
      <c r="A61" s="101" t="s">
        <v>72</v>
      </c>
      <c r="B61" s="25" t="s">
        <v>25</v>
      </c>
      <c r="C61" s="26">
        <v>6756</v>
      </c>
      <c r="D61" s="85">
        <v>6756</v>
      </c>
      <c r="E61" s="86">
        <v>6756</v>
      </c>
      <c r="F61" s="85">
        <v>6756</v>
      </c>
      <c r="G61" s="29"/>
      <c r="H61" s="28">
        <f t="shared" si="8"/>
        <v>100</v>
      </c>
      <c r="I61" s="28">
        <f t="shared" si="8"/>
        <v>100</v>
      </c>
      <c r="J61" s="99"/>
    </row>
    <row r="62" spans="1:12" ht="20.100000000000001" customHeight="1" x14ac:dyDescent="0.2">
      <c r="A62" s="101" t="s">
        <v>73</v>
      </c>
      <c r="B62" s="25" t="s">
        <v>74</v>
      </c>
      <c r="C62" s="26">
        <v>60</v>
      </c>
      <c r="D62" s="27">
        <v>72</v>
      </c>
      <c r="E62" s="155">
        <v>73.2</v>
      </c>
      <c r="F62" s="150">
        <v>80</v>
      </c>
      <c r="G62" s="29">
        <f t="shared" si="7"/>
        <v>122</v>
      </c>
      <c r="H62" s="28">
        <f t="shared" si="8"/>
        <v>101.66666666666666</v>
      </c>
      <c r="I62" s="28">
        <f t="shared" si="8"/>
        <v>109.28961748633878</v>
      </c>
      <c r="J62" s="30"/>
    </row>
    <row r="63" spans="1:12" ht="20.100000000000001" customHeight="1" x14ac:dyDescent="0.2">
      <c r="A63" s="88" t="s">
        <v>75</v>
      </c>
      <c r="B63" s="25" t="s">
        <v>74</v>
      </c>
      <c r="C63" s="26">
        <v>0</v>
      </c>
      <c r="D63" s="104">
        <v>0</v>
      </c>
      <c r="E63" s="105">
        <v>0</v>
      </c>
      <c r="F63" s="106">
        <v>0</v>
      </c>
      <c r="G63" s="106">
        <v>0</v>
      </c>
      <c r="H63" s="106">
        <v>0</v>
      </c>
      <c r="I63" s="106">
        <v>0</v>
      </c>
      <c r="J63" s="30"/>
    </row>
    <row r="64" spans="1:12" ht="20.100000000000001" customHeight="1" x14ac:dyDescent="0.2">
      <c r="A64" s="107" t="s">
        <v>76</v>
      </c>
      <c r="B64" s="25" t="s">
        <v>74</v>
      </c>
      <c r="C64" s="26">
        <v>60</v>
      </c>
      <c r="D64" s="85">
        <v>72</v>
      </c>
      <c r="E64" s="158">
        <v>73.2</v>
      </c>
      <c r="F64" s="159">
        <v>80</v>
      </c>
      <c r="G64" s="29">
        <f t="shared" si="7"/>
        <v>122</v>
      </c>
      <c r="H64" s="28">
        <f t="shared" si="8"/>
        <v>101.66666666666666</v>
      </c>
      <c r="I64" s="28">
        <f t="shared" si="8"/>
        <v>109.28961748633878</v>
      </c>
      <c r="J64" s="30"/>
    </row>
    <row r="65" spans="1:10" ht="20.100000000000001" customHeight="1" x14ac:dyDescent="0.2">
      <c r="A65" s="101" t="s">
        <v>77</v>
      </c>
      <c r="B65" s="25" t="s">
        <v>78</v>
      </c>
      <c r="C65" s="26">
        <v>80</v>
      </c>
      <c r="D65" s="85">
        <v>80</v>
      </c>
      <c r="E65" s="158">
        <v>80</v>
      </c>
      <c r="F65" s="85">
        <v>80</v>
      </c>
      <c r="G65" s="29">
        <f t="shared" si="7"/>
        <v>100</v>
      </c>
      <c r="H65" s="28">
        <f t="shared" si="8"/>
        <v>100</v>
      </c>
      <c r="I65" s="28">
        <f t="shared" si="8"/>
        <v>100</v>
      </c>
      <c r="J65" s="30"/>
    </row>
    <row r="66" spans="1:10" ht="20.100000000000001" customHeight="1" x14ac:dyDescent="0.2">
      <c r="A66" s="32" t="s">
        <v>79</v>
      </c>
      <c r="B66" s="33" t="s">
        <v>80</v>
      </c>
      <c r="C66" s="34">
        <v>83.3</v>
      </c>
      <c r="D66" s="91">
        <v>83.3</v>
      </c>
      <c r="E66" s="92">
        <v>83.3</v>
      </c>
      <c r="F66" s="91">
        <v>83.4</v>
      </c>
      <c r="G66" s="37">
        <f t="shared" si="7"/>
        <v>100</v>
      </c>
      <c r="H66" s="36">
        <f t="shared" si="8"/>
        <v>100</v>
      </c>
      <c r="I66" s="36">
        <f t="shared" si="8"/>
        <v>100.12004801920769</v>
      </c>
      <c r="J66" s="59"/>
    </row>
    <row r="67" spans="1:10" ht="20.100000000000001" customHeight="1" x14ac:dyDescent="0.2">
      <c r="A67" s="3" t="s">
        <v>81</v>
      </c>
      <c r="B67" s="4"/>
      <c r="C67" s="78"/>
      <c r="D67" s="79"/>
      <c r="E67" s="80"/>
      <c r="F67" s="79"/>
      <c r="G67" s="81"/>
      <c r="H67" s="81"/>
      <c r="I67" s="81"/>
      <c r="J67" s="9"/>
    </row>
    <row r="68" spans="1:10" ht="20.100000000000001" customHeight="1" x14ac:dyDescent="0.2">
      <c r="A68" s="108" t="s">
        <v>82</v>
      </c>
      <c r="B68" s="11" t="s">
        <v>25</v>
      </c>
      <c r="C68" s="109">
        <v>58</v>
      </c>
      <c r="D68" s="110">
        <v>62</v>
      </c>
      <c r="E68" s="111">
        <v>58.4</v>
      </c>
      <c r="F68" s="110">
        <v>60</v>
      </c>
      <c r="G68" s="55">
        <f>E68/C68*100</f>
        <v>100.68965517241379</v>
      </c>
      <c r="H68" s="56">
        <f>E68/D68*100</f>
        <v>94.193548387096769</v>
      </c>
      <c r="I68" s="56">
        <f>F68/E68*100</f>
        <v>102.73972602739727</v>
      </c>
      <c r="J68" s="9"/>
    </row>
    <row r="69" spans="1:10" ht="20.100000000000001" customHeight="1" x14ac:dyDescent="0.2">
      <c r="A69" s="112" t="s">
        <v>83</v>
      </c>
      <c r="B69" s="61" t="s">
        <v>25</v>
      </c>
      <c r="C69" s="62">
        <f>C68</f>
        <v>58</v>
      </c>
      <c r="D69" s="113">
        <v>60</v>
      </c>
      <c r="E69" s="114">
        <v>58.4</v>
      </c>
      <c r="F69" s="113">
        <v>60</v>
      </c>
      <c r="G69" s="21">
        <f t="shared" ref="G69:G75" si="9">E69/C69*100</f>
        <v>100.68965517241379</v>
      </c>
      <c r="H69" s="22">
        <f t="shared" ref="H69:I75" si="10">E69/D69*100</f>
        <v>97.333333333333329</v>
      </c>
      <c r="I69" s="22">
        <f t="shared" si="10"/>
        <v>102.73972602739727</v>
      </c>
      <c r="J69" s="66"/>
    </row>
    <row r="70" spans="1:10" ht="20.100000000000001" customHeight="1" x14ac:dyDescent="0.2">
      <c r="A70" s="115" t="s">
        <v>84</v>
      </c>
      <c r="B70" s="25" t="s">
        <v>85</v>
      </c>
      <c r="C70" s="116">
        <v>200</v>
      </c>
      <c r="D70" s="117">
        <v>300</v>
      </c>
      <c r="E70" s="92">
        <v>300</v>
      </c>
      <c r="F70" s="91">
        <v>900</v>
      </c>
      <c r="G70" s="29">
        <f t="shared" si="9"/>
        <v>150</v>
      </c>
      <c r="H70" s="28">
        <f t="shared" si="10"/>
        <v>100</v>
      </c>
      <c r="I70" s="28">
        <f t="shared" si="10"/>
        <v>300</v>
      </c>
      <c r="J70" s="118"/>
    </row>
    <row r="71" spans="1:10" ht="20.100000000000001" customHeight="1" x14ac:dyDescent="0.2">
      <c r="A71" s="31" t="s">
        <v>86</v>
      </c>
      <c r="B71" s="25"/>
      <c r="C71" s="19"/>
      <c r="D71" s="119"/>
      <c r="E71" s="120"/>
      <c r="F71" s="119"/>
      <c r="G71" s="29"/>
      <c r="H71" s="28"/>
      <c r="I71" s="28"/>
      <c r="J71" s="30"/>
    </row>
    <row r="72" spans="1:10" ht="20.100000000000001" customHeight="1" x14ac:dyDescent="0.2">
      <c r="A72" s="98" t="s">
        <v>87</v>
      </c>
      <c r="B72" s="25" t="s">
        <v>17</v>
      </c>
      <c r="C72" s="26">
        <v>28</v>
      </c>
      <c r="D72" s="85">
        <v>30</v>
      </c>
      <c r="E72" s="86">
        <v>50</v>
      </c>
      <c r="F72" s="85">
        <v>30</v>
      </c>
      <c r="G72" s="29">
        <f t="shared" si="9"/>
        <v>178.57142857142858</v>
      </c>
      <c r="H72" s="28">
        <f t="shared" si="10"/>
        <v>166.66666666666669</v>
      </c>
      <c r="I72" s="28">
        <f t="shared" si="10"/>
        <v>60</v>
      </c>
      <c r="J72" s="30"/>
    </row>
    <row r="73" spans="1:10" ht="20.100000000000001" customHeight="1" x14ac:dyDescent="0.2">
      <c r="A73" s="32" t="s">
        <v>88</v>
      </c>
      <c r="B73" s="33"/>
      <c r="C73" s="34"/>
      <c r="D73" s="121"/>
      <c r="E73" s="122"/>
      <c r="F73" s="121"/>
      <c r="G73" s="37"/>
      <c r="H73" s="36"/>
      <c r="I73" s="36"/>
      <c r="J73" s="59"/>
    </row>
    <row r="74" spans="1:10" ht="20.100000000000001" customHeight="1" x14ac:dyDescent="0.2">
      <c r="A74" s="123" t="s">
        <v>89</v>
      </c>
      <c r="B74" s="61" t="s">
        <v>17</v>
      </c>
      <c r="C74" s="62">
        <v>190</v>
      </c>
      <c r="D74" s="82">
        <v>217</v>
      </c>
      <c r="E74" s="160">
        <v>200</v>
      </c>
      <c r="F74" s="143">
        <v>200</v>
      </c>
      <c r="G74" s="65">
        <f t="shared" si="9"/>
        <v>105.26315789473684</v>
      </c>
      <c r="H74" s="64">
        <f t="shared" si="10"/>
        <v>92.165898617511516</v>
      </c>
      <c r="I74" s="64">
        <f t="shared" si="10"/>
        <v>100</v>
      </c>
      <c r="J74" s="66"/>
    </row>
    <row r="75" spans="1:10" ht="20.100000000000001" customHeight="1" x14ac:dyDescent="0.2">
      <c r="A75" s="124" t="s">
        <v>90</v>
      </c>
      <c r="B75" s="53" t="s">
        <v>78</v>
      </c>
      <c r="C75" s="34">
        <v>82</v>
      </c>
      <c r="D75" s="91">
        <v>85</v>
      </c>
      <c r="E75" s="92">
        <v>85</v>
      </c>
      <c r="F75" s="125">
        <v>85</v>
      </c>
      <c r="G75" s="29">
        <f t="shared" si="9"/>
        <v>103.65853658536585</v>
      </c>
      <c r="H75" s="28">
        <f t="shared" si="10"/>
        <v>100</v>
      </c>
      <c r="I75" s="28">
        <f t="shared" si="10"/>
        <v>100</v>
      </c>
      <c r="J75" s="57"/>
    </row>
    <row r="76" spans="1:10" ht="20.100000000000001" customHeight="1" x14ac:dyDescent="0.2">
      <c r="A76" s="3" t="s">
        <v>91</v>
      </c>
      <c r="B76" s="5"/>
      <c r="C76" s="126"/>
      <c r="D76" s="127"/>
      <c r="E76" s="128"/>
      <c r="F76" s="127"/>
      <c r="G76" s="129"/>
      <c r="H76" s="129"/>
      <c r="I76" s="129"/>
      <c r="J76" s="130"/>
    </row>
    <row r="77" spans="1:10" ht="20.100000000000001" customHeight="1" x14ac:dyDescent="0.2">
      <c r="A77" s="94" t="s">
        <v>92</v>
      </c>
      <c r="B77" s="18" t="s">
        <v>80</v>
      </c>
      <c r="C77" s="22">
        <v>41.3</v>
      </c>
      <c r="D77" s="20">
        <v>55</v>
      </c>
      <c r="E77" s="148">
        <v>47.8</v>
      </c>
      <c r="F77" s="149">
        <v>74.099999999999994</v>
      </c>
      <c r="G77" s="21">
        <f>E77/C77*100</f>
        <v>115.73849878934625</v>
      </c>
      <c r="H77" s="22">
        <f>E77/D77*100</f>
        <v>86.909090909090907</v>
      </c>
      <c r="I77" s="22">
        <f>F77/E77*100</f>
        <v>155.02092050209205</v>
      </c>
      <c r="J77" s="131"/>
    </row>
    <row r="78" spans="1:10" ht="20.100000000000001" customHeight="1" x14ac:dyDescent="0.2">
      <c r="A78" s="132" t="s">
        <v>93</v>
      </c>
      <c r="B78" s="25" t="s">
        <v>80</v>
      </c>
      <c r="C78" s="28">
        <v>100</v>
      </c>
      <c r="D78" s="27">
        <v>100</v>
      </c>
      <c r="E78" s="28">
        <v>100</v>
      </c>
      <c r="F78" s="27">
        <v>100</v>
      </c>
      <c r="G78" s="29">
        <f t="shared" ref="G78:G84" si="11">E78/C78*100</f>
        <v>100</v>
      </c>
      <c r="H78" s="28">
        <f t="shared" ref="H78:I89" si="12">E78/D78*100</f>
        <v>100</v>
      </c>
      <c r="I78" s="28">
        <f t="shared" si="12"/>
        <v>100</v>
      </c>
      <c r="J78" s="133"/>
    </row>
    <row r="79" spans="1:10" ht="20.100000000000001" customHeight="1" x14ac:dyDescent="0.2">
      <c r="A79" s="134" t="s">
        <v>94</v>
      </c>
      <c r="B79" s="25" t="s">
        <v>80</v>
      </c>
      <c r="C79" s="28">
        <v>56.25</v>
      </c>
      <c r="D79" s="27">
        <v>72</v>
      </c>
      <c r="E79" s="28">
        <v>60</v>
      </c>
      <c r="F79" s="27">
        <v>65</v>
      </c>
      <c r="G79" s="29">
        <f t="shared" si="11"/>
        <v>106.66666666666667</v>
      </c>
      <c r="H79" s="28">
        <f t="shared" si="12"/>
        <v>83.333333333333343</v>
      </c>
      <c r="I79" s="28">
        <f t="shared" si="12"/>
        <v>108.33333333333333</v>
      </c>
      <c r="J79" s="133"/>
    </row>
    <row r="80" spans="1:10" ht="20.100000000000001" customHeight="1" x14ac:dyDescent="0.2">
      <c r="A80" s="134" t="s">
        <v>95</v>
      </c>
      <c r="B80" s="25" t="s">
        <v>80</v>
      </c>
      <c r="C80" s="28">
        <v>61.86</v>
      </c>
      <c r="D80" s="27">
        <v>72</v>
      </c>
      <c r="E80" s="28">
        <v>70.7</v>
      </c>
      <c r="F80" s="27">
        <v>75</v>
      </c>
      <c r="G80" s="29">
        <f t="shared" si="11"/>
        <v>114.29033301002262</v>
      </c>
      <c r="H80" s="28">
        <f t="shared" si="12"/>
        <v>98.194444444444457</v>
      </c>
      <c r="I80" s="28">
        <f t="shared" si="12"/>
        <v>106.08203677510608</v>
      </c>
      <c r="J80" s="133"/>
    </row>
    <row r="81" spans="1:10" ht="20.100000000000001" customHeight="1" x14ac:dyDescent="0.2">
      <c r="A81" s="134" t="s">
        <v>96</v>
      </c>
      <c r="B81" s="25" t="s">
        <v>80</v>
      </c>
      <c r="C81" s="28">
        <v>9.81</v>
      </c>
      <c r="D81" s="27">
        <v>65</v>
      </c>
      <c r="E81" s="28">
        <v>65</v>
      </c>
      <c r="F81" s="27">
        <v>70</v>
      </c>
      <c r="G81" s="29">
        <f t="shared" si="11"/>
        <v>662.5891946992864</v>
      </c>
      <c r="H81" s="28">
        <f t="shared" si="12"/>
        <v>100</v>
      </c>
      <c r="I81" s="28">
        <f t="shared" si="12"/>
        <v>107.69230769230769</v>
      </c>
      <c r="J81" s="133"/>
    </row>
    <row r="82" spans="1:10" ht="20.100000000000001" customHeight="1" x14ac:dyDescent="0.2">
      <c r="A82" s="134" t="s">
        <v>97</v>
      </c>
      <c r="B82" s="25" t="s">
        <v>80</v>
      </c>
      <c r="C82" s="28">
        <v>70.94</v>
      </c>
      <c r="D82" s="27">
        <v>80</v>
      </c>
      <c r="E82" s="28">
        <v>83</v>
      </c>
      <c r="F82" s="27">
        <v>85</v>
      </c>
      <c r="G82" s="29">
        <f t="shared" si="11"/>
        <v>117.00028192839018</v>
      </c>
      <c r="H82" s="28">
        <f t="shared" si="12"/>
        <v>103.75000000000001</v>
      </c>
      <c r="I82" s="28">
        <f t="shared" si="12"/>
        <v>102.40963855421687</v>
      </c>
      <c r="J82" s="133"/>
    </row>
    <row r="83" spans="1:10" ht="20.100000000000001" customHeight="1" x14ac:dyDescent="0.2">
      <c r="A83" s="134" t="s">
        <v>98</v>
      </c>
      <c r="B83" s="25" t="s">
        <v>80</v>
      </c>
      <c r="C83" s="28">
        <v>100</v>
      </c>
      <c r="D83" s="27">
        <v>100</v>
      </c>
      <c r="E83" s="28">
        <v>100</v>
      </c>
      <c r="F83" s="27">
        <v>100</v>
      </c>
      <c r="G83" s="29">
        <f t="shared" si="11"/>
        <v>100</v>
      </c>
      <c r="H83" s="28">
        <f t="shared" si="12"/>
        <v>100</v>
      </c>
      <c r="I83" s="28">
        <f t="shared" si="12"/>
        <v>100</v>
      </c>
      <c r="J83" s="133"/>
    </row>
    <row r="84" spans="1:10" ht="20.100000000000001" customHeight="1" x14ac:dyDescent="0.2">
      <c r="A84" s="134" t="s">
        <v>99</v>
      </c>
      <c r="B84" s="25" t="s">
        <v>80</v>
      </c>
      <c r="C84" s="28">
        <v>55.87</v>
      </c>
      <c r="D84" s="27">
        <v>60</v>
      </c>
      <c r="E84" s="28">
        <v>47</v>
      </c>
      <c r="F84" s="27">
        <v>80</v>
      </c>
      <c r="G84" s="29">
        <f t="shared" si="11"/>
        <v>84.123858958296054</v>
      </c>
      <c r="H84" s="28">
        <f t="shared" si="12"/>
        <v>78.333333333333329</v>
      </c>
      <c r="I84" s="28">
        <f t="shared" si="12"/>
        <v>170.21276595744681</v>
      </c>
      <c r="J84" s="135"/>
    </row>
    <row r="85" spans="1:10" ht="20.100000000000001" customHeight="1" x14ac:dyDescent="0.2">
      <c r="A85" s="134" t="s">
        <v>100</v>
      </c>
      <c r="B85" s="25" t="s">
        <v>80</v>
      </c>
      <c r="C85" s="28">
        <v>0</v>
      </c>
      <c r="D85" s="27">
        <v>60</v>
      </c>
      <c r="E85" s="28">
        <v>0</v>
      </c>
      <c r="F85" s="27">
        <v>60</v>
      </c>
      <c r="G85" s="29"/>
      <c r="H85" s="28"/>
      <c r="I85" s="28"/>
      <c r="J85" s="135"/>
    </row>
    <row r="86" spans="1:10" ht="20.100000000000001" customHeight="1" x14ac:dyDescent="0.2">
      <c r="A86" s="134" t="s">
        <v>101</v>
      </c>
      <c r="B86" s="25" t="s">
        <v>80</v>
      </c>
      <c r="C86" s="28"/>
      <c r="D86" s="27">
        <v>60</v>
      </c>
      <c r="E86" s="28">
        <v>0</v>
      </c>
      <c r="F86" s="27">
        <v>60</v>
      </c>
      <c r="G86" s="29"/>
      <c r="H86" s="28"/>
      <c r="I86" s="28"/>
      <c r="J86" s="135"/>
    </row>
    <row r="87" spans="1:10" ht="20.100000000000001" customHeight="1" x14ac:dyDescent="0.2">
      <c r="A87" s="134" t="s">
        <v>102</v>
      </c>
      <c r="B87" s="25" t="s">
        <v>80</v>
      </c>
      <c r="C87" s="28"/>
      <c r="D87" s="27">
        <v>60</v>
      </c>
      <c r="E87" s="28">
        <v>0</v>
      </c>
      <c r="F87" s="27">
        <v>60</v>
      </c>
      <c r="G87" s="29"/>
      <c r="H87" s="28"/>
      <c r="I87" s="28"/>
      <c r="J87" s="135"/>
    </row>
    <row r="88" spans="1:10" ht="20.100000000000001" customHeight="1" x14ac:dyDescent="0.2">
      <c r="A88" s="134" t="s">
        <v>103</v>
      </c>
      <c r="B88" s="53" t="s">
        <v>80</v>
      </c>
      <c r="C88" s="28">
        <v>0</v>
      </c>
      <c r="D88" s="27">
        <v>60</v>
      </c>
      <c r="E88" s="28">
        <v>0</v>
      </c>
      <c r="F88" s="54">
        <v>60</v>
      </c>
      <c r="G88" s="55"/>
      <c r="H88" s="28"/>
      <c r="I88" s="28"/>
      <c r="J88" s="136"/>
    </row>
    <row r="89" spans="1:10" ht="20.100000000000001" customHeight="1" thickBot="1" x14ac:dyDescent="0.25">
      <c r="A89" s="137" t="s">
        <v>104</v>
      </c>
      <c r="B89" s="138" t="s">
        <v>80</v>
      </c>
      <c r="C89" s="139">
        <v>0</v>
      </c>
      <c r="D89" s="140">
        <v>60</v>
      </c>
      <c r="E89" s="139">
        <v>99.7</v>
      </c>
      <c r="F89" s="140">
        <v>100</v>
      </c>
      <c r="G89" s="144" t="s">
        <v>105</v>
      </c>
      <c r="H89" s="139">
        <f t="shared" si="12"/>
        <v>166.16666666666666</v>
      </c>
      <c r="I89" s="139">
        <f t="shared" si="12"/>
        <v>100.30090270812437</v>
      </c>
      <c r="J89" s="141"/>
    </row>
    <row r="90" spans="1:10" ht="12.75" customHeight="1" thickTop="1" x14ac:dyDescent="0.25">
      <c r="A90" s="142"/>
      <c r="B90" s="142"/>
      <c r="C90" s="142"/>
      <c r="D90" s="142"/>
      <c r="E90" s="142"/>
      <c r="F90" s="142"/>
      <c r="G90" s="142"/>
      <c r="H90" s="142"/>
      <c r="I90" s="142"/>
    </row>
  </sheetData>
  <mergeCells count="8">
    <mergeCell ref="A2:J2"/>
    <mergeCell ref="A4:A5"/>
    <mergeCell ref="B4:B5"/>
    <mergeCell ref="C4:C5"/>
    <mergeCell ref="D4:E4"/>
    <mergeCell ref="F4:F5"/>
    <mergeCell ref="G4:I4"/>
    <mergeCell ref="J4:J5"/>
  </mergeCells>
  <printOptions horizontalCentered="1"/>
  <pageMargins left="0.45" right="0.16" top="0.33" bottom="0.42" header="0.19" footer="0.18"/>
  <pageSetup paperSize="9" orientation="landscape" r:id="rId1"/>
  <headerFooter scaleWithDoc="0"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Cả năm 2018</vt:lpstr>
      <vt:lpstr>'Cả năm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AutoBVT</cp:lastModifiedBy>
  <cp:lastPrinted>2018-11-12T07:28:16Z</cp:lastPrinted>
  <dcterms:created xsi:type="dcterms:W3CDTF">2018-10-22T06:33:58Z</dcterms:created>
  <dcterms:modified xsi:type="dcterms:W3CDTF">2018-11-19T04:18:43Z</dcterms:modified>
</cp:coreProperties>
</file>