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<sst xmlns="http://schemas.openxmlformats.org/spreadsheetml/2006/main" count="148" uniqueCount="94">
  <si>
    <t>BIỂU 2: CÁC SẢN PHẨM CHỦ YẾU</t>
  </si>
  <si>
    <t>Chỉ tiêu</t>
  </si>
  <si>
    <t>Năm 2017</t>
  </si>
  <si>
    <t>KH năm 2018</t>
  </si>
  <si>
    <t>So sánh (%)</t>
  </si>
  <si>
    <t>KH năm 2017</t>
  </si>
  <si>
    <t>Ước TH năm 2017</t>
  </si>
  <si>
    <t>TH 2017/ TH2016</t>
  </si>
  <si>
    <t>TH 2017/ KH 2017</t>
  </si>
  <si>
    <t>KH 2018/ TH 2017</t>
  </si>
  <si>
    <t>A. Nông, lâm, ngư nghiệp</t>
  </si>
  <si>
    <t>1. Nông nghiệp</t>
  </si>
  <si>
    <t>a. Sản lượng cây trồng</t>
  </si>
  <si>
    <t>- Sản lượng lương thực có hạt:</t>
  </si>
  <si>
    <t>tấn</t>
  </si>
  <si>
    <t>+ Riêng thóc</t>
  </si>
  <si>
    <t>+ Ngô</t>
  </si>
  <si>
    <t>- Lạc vỏ</t>
  </si>
  <si>
    <t>- Sắn</t>
  </si>
  <si>
    <t>- Cao su mủ tươi</t>
  </si>
  <si>
    <t>b. Diện tích một số cây chủ yếu</t>
  </si>
  <si>
    <t>* Tổng DT gieo trồng cây hàng năm</t>
  </si>
  <si>
    <t>ha</t>
  </si>
  <si>
    <t>- Lúa cả năm</t>
  </si>
  <si>
    <t>+ Vụ Đông xuân</t>
  </si>
  <si>
    <t>+ Vụ Hè thu</t>
  </si>
  <si>
    <t>- Ngô</t>
  </si>
  <si>
    <t>+ Trong đó sắn công nghiệp</t>
  </si>
  <si>
    <t>- Khoai lang</t>
  </si>
  <si>
    <t>- Đậu các loại</t>
  </si>
  <si>
    <t>- Rau các loại</t>
  </si>
  <si>
    <t>- Cây lấy bột khác</t>
  </si>
  <si>
    <t>- Cây Mía</t>
  </si>
  <si>
    <t>- Cao su</t>
  </si>
  <si>
    <t>+ Trong đó trồng mới</t>
  </si>
  <si>
    <t>- Cây làm thức ăn gia súc</t>
  </si>
  <si>
    <t>* Số km kênh mương được kiên cố</t>
  </si>
  <si>
    <t>km</t>
  </si>
  <si>
    <t>c. Giá trị thu nhập chủ yếu</t>
  </si>
  <si>
    <t>- Giá trị thu nhập trên ha canh tác</t>
  </si>
  <si>
    <t>Tr.đồng</t>
  </si>
  <si>
    <t>- Giá trị thu nhập trên 1ha vườn</t>
  </si>
  <si>
    <t>- Giá trị thu hoạch trên 1hacao su</t>
  </si>
  <si>
    <t>2. Chăn nuôi</t>
  </si>
  <si>
    <t>- Đàn trâu</t>
  </si>
  <si>
    <t>con</t>
  </si>
  <si>
    <t>- Đàn bò</t>
  </si>
  <si>
    <t>Trong đó: Đàn bò lai</t>
  </si>
  <si>
    <t>- Đàn lợn</t>
  </si>
  <si>
    <t>con/năm</t>
  </si>
  <si>
    <t>Trong đó: Đàn lợn nái sinh sản</t>
  </si>
  <si>
    <t>- Đàn gia cầm</t>
  </si>
  <si>
    <t>- Đàn ong</t>
  </si>
  <si>
    <t>đàn</t>
  </si>
  <si>
    <t>+ Sản lượng mật</t>
  </si>
  <si>
    <t>3. Lâm nghiệp</t>
  </si>
  <si>
    <t>- Tổng diện tích rừng hiện có</t>
  </si>
  <si>
    <t>- Diện tích rừng trồng</t>
  </si>
  <si>
    <t>+ Trong đó trồng mới rừng</t>
  </si>
  <si>
    <t>- Trồng cây phân tán</t>
  </si>
  <si>
    <t>1.000 cây</t>
  </si>
  <si>
    <t>- Chăm sóc rừng</t>
  </si>
  <si>
    <t>+ Trong đó: rừng trồng</t>
  </si>
  <si>
    <t>rừng tự nhiên</t>
  </si>
  <si>
    <t>- Khoanh nuôi tái sinh</t>
  </si>
  <si>
    <t>+ Trong đó: rừng tự nhiên đã giao</t>
  </si>
  <si>
    <t>rừng của các tổ chức</t>
  </si>
  <si>
    <t>- Quản lý bảo vệ rừng</t>
  </si>
  <si>
    <t>- Làm giàu rừng (rừng đã giao cho CĐ)</t>
  </si>
  <si>
    <t>- Quản lý rừng cộng đồng, hộ gia đình</t>
  </si>
  <si>
    <t>- Sản lượng khai thác gỗ</t>
  </si>
  <si>
    <r>
      <t>1.000 m</t>
    </r>
    <r>
      <rPr>
        <vertAlign val="superscript"/>
        <sz val="12"/>
        <rFont val="Times New Roman"/>
        <family val="1"/>
      </rPr>
      <t>3</t>
    </r>
  </si>
  <si>
    <t>Trong đó: + Gỗ rừng tự nhiên:</t>
  </si>
  <si>
    <t xml:space="preserve">   + Gỗ rừng trồng:</t>
  </si>
  <si>
    <t>- G/trị thu hoạch 1ha rừng trồng/chu kỳ</t>
  </si>
  <si>
    <t>Tr. đồng</t>
  </si>
  <si>
    <t>- Tỷ lệ che phủ rừng</t>
  </si>
  <si>
    <t>%</t>
  </si>
  <si>
    <t>4. Thủy hải sản</t>
  </si>
  <si>
    <t>- Diện tích nuôi trồng thủy hải sản</t>
  </si>
  <si>
    <t>Trong đó: + Nuôi nước ngọt</t>
  </si>
  <si>
    <t>+ Nuôi lồng:</t>
  </si>
  <si>
    <r>
      <t>m</t>
    </r>
    <r>
      <rPr>
        <vertAlign val="superscript"/>
        <sz val="12"/>
        <rFont val="Times New Roman"/>
        <family val="1"/>
      </rPr>
      <t>3</t>
    </r>
  </si>
  <si>
    <t>- Sản lượng đánh bắt thủy hải sản</t>
  </si>
  <si>
    <t>+ Sông đầm (ao hồ)</t>
  </si>
  <si>
    <t>- Sản lượng nuôi trồng</t>
  </si>
  <si>
    <t>+ Nuôi nước ngọt</t>
  </si>
  <si>
    <t>- Giá trị thu hoạch/ha DT canh tác TS</t>
  </si>
  <si>
    <t>5. Môi trường</t>
  </si>
  <si>
    <t>- Tỷ lệ hộ SD nước sạch (nước an toàn)</t>
  </si>
  <si>
    <t>- Tỷ lệ hộ nông thôn SD nước HVS</t>
  </si>
  <si>
    <t>Huyện: Nam Đông</t>
  </si>
  <si>
    <t>Đơn vị tính</t>
  </si>
  <si>
    <t>TH năm 2016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</si>
</sst>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_);_(@_)"/>
    <numFmt numFmtId="173" formatCode="_(* #,##0.0_);_(* \(#,##0.0\);_(* &quot;-&quot;??_);_(@_)"/>
    <numFmt numFmtId="174" formatCode="0.0"/>
    <numFmt numFmtId="175" formatCode="_(* #,##0_);_(* \(#,##0\);_(* &quot;-&quot;??_);_(@_)"/>
    <numFmt numFmtId="176" formatCode="#,##0.00;[Red]#,##0.00"/>
    <numFmt numFmtId="177" formatCode="#,##0.0;[Red]#,##0.0"/>
    <numFmt numFmtId="178" formatCode="#,##0;[Red]#,##0"/>
  </numFmts>
  <fonts count="45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vertAlign val="superscript"/>
      <sz val="12"/>
      <name val="Times New Roman"/>
      <family val="1"/>
    </font>
    <font>
      <b/>
      <i/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</borders>
  <cellStyleXfs count="63"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1" fillId="32" borderId="7" applyNumberFormat="0" applyFont="0" applyAlignment="0" applyProtection="0"/>
    <xf numFmtId="0" fontId="41" fillId="27" borderId="8" applyNumberFormat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172" fontId="4" fillId="0" borderId="16" xfId="0" applyNumberFormat="1" applyFont="1" applyFill="1" applyBorder="1" applyAlignment="1">
      <alignment vertical="center"/>
    </xf>
    <xf numFmtId="172" fontId="4" fillId="33" borderId="16" xfId="0" applyNumberFormat="1" applyFont="1" applyFill="1" applyBorder="1" applyAlignment="1">
      <alignment vertical="center"/>
    </xf>
    <xf numFmtId="172" fontId="4" fillId="0" borderId="17" xfId="0" applyNumberFormat="1" applyFont="1" applyFill="1" applyBorder="1" applyAlignment="1">
      <alignment vertical="center"/>
    </xf>
    <xf numFmtId="0" fontId="4" fillId="0" borderId="15" xfId="0" applyFont="1" applyBorder="1" applyAlignment="1" quotePrefix="1">
      <alignment vertical="center"/>
    </xf>
    <xf numFmtId="177" fontId="4" fillId="0" borderId="16" xfId="42" applyNumberFormat="1" applyFont="1" applyFill="1" applyBorder="1" applyAlignment="1">
      <alignment vertical="center"/>
    </xf>
    <xf numFmtId="177" fontId="4" fillId="0" borderId="16" xfId="42" applyNumberFormat="1" applyFont="1" applyBorder="1" applyAlignment="1">
      <alignment vertical="center"/>
    </xf>
    <xf numFmtId="177" fontId="4" fillId="33" borderId="16" xfId="44" applyNumberFormat="1" applyFont="1" applyFill="1" applyBorder="1" applyAlignment="1">
      <alignment vertical="center"/>
    </xf>
    <xf numFmtId="177" fontId="4" fillId="0" borderId="16" xfId="58" applyNumberFormat="1" applyFont="1" applyBorder="1" applyAlignment="1">
      <alignment vertical="center"/>
    </xf>
    <xf numFmtId="177" fontId="4" fillId="0" borderId="17" xfId="42" applyNumberFormat="1" applyFont="1" applyBorder="1" applyAlignment="1">
      <alignment vertical="center"/>
    </xf>
    <xf numFmtId="0" fontId="4" fillId="0" borderId="15" xfId="0" applyFont="1" applyBorder="1" applyAlignment="1" quotePrefix="1">
      <alignment horizontal="left" vertical="center" indent="5"/>
    </xf>
    <xf numFmtId="177" fontId="4" fillId="33" borderId="16" xfId="44" applyNumberFormat="1" applyFont="1" applyFill="1" applyBorder="1" applyAlignment="1">
      <alignment horizontal="right" vertical="center"/>
    </xf>
    <xf numFmtId="177" fontId="4" fillId="0" borderId="16" xfId="45" applyNumberFormat="1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177" fontId="4" fillId="33" borderId="17" xfId="44" applyNumberFormat="1" applyFont="1" applyFill="1" applyBorder="1" applyAlignment="1">
      <alignment vertical="center"/>
    </xf>
    <xf numFmtId="177" fontId="4" fillId="0" borderId="16" xfId="58" applyNumberFormat="1" applyFont="1" applyBorder="1" applyAlignment="1">
      <alignment horizontal="center" vertical="center"/>
    </xf>
    <xf numFmtId="177" fontId="4" fillId="33" borderId="16" xfId="59" applyNumberFormat="1" applyFont="1" applyFill="1" applyBorder="1" applyAlignment="1">
      <alignment horizontal="center" vertical="center"/>
    </xf>
    <xf numFmtId="177" fontId="4" fillId="0" borderId="17" xfId="58" applyNumberFormat="1" applyFont="1" applyBorder="1" applyAlignment="1">
      <alignment horizontal="center" vertical="center"/>
    </xf>
    <xf numFmtId="0" fontId="4" fillId="0" borderId="15" xfId="0" applyFont="1" applyBorder="1" applyAlignment="1" quotePrefix="1">
      <alignment horizontal="left" vertical="center" wrapText="1"/>
    </xf>
    <xf numFmtId="177" fontId="2" fillId="0" borderId="16" xfId="42" applyNumberFormat="1" applyFont="1" applyFill="1" applyBorder="1" applyAlignment="1">
      <alignment vertical="center"/>
    </xf>
    <xf numFmtId="177" fontId="2" fillId="0" borderId="16" xfId="42" applyNumberFormat="1" applyFont="1" applyBorder="1" applyAlignment="1">
      <alignment vertical="center"/>
    </xf>
    <xf numFmtId="177" fontId="2" fillId="33" borderId="16" xfId="44" applyNumberFormat="1" applyFont="1" applyFill="1" applyBorder="1" applyAlignment="1">
      <alignment vertical="center"/>
    </xf>
    <xf numFmtId="177" fontId="2" fillId="0" borderId="17" xfId="42" applyNumberFormat="1" applyFont="1" applyBorder="1" applyAlignment="1">
      <alignment vertical="center"/>
    </xf>
    <xf numFmtId="177" fontId="4" fillId="33" borderId="16" xfId="44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2"/>
    </xf>
    <xf numFmtId="0" fontId="4" fillId="0" borderId="15" xfId="0" applyFont="1" applyBorder="1" applyAlignment="1" quotePrefix="1">
      <alignment horizontal="left" vertical="center" indent="2"/>
    </xf>
    <xf numFmtId="177" fontId="4" fillId="33" borderId="17" xfId="44" applyNumberFormat="1" applyFont="1" applyFill="1" applyBorder="1" applyAlignment="1">
      <alignment horizontal="center" vertical="center"/>
    </xf>
    <xf numFmtId="0" fontId="4" fillId="0" borderId="15" xfId="0" applyFont="1" applyBorder="1" applyAlignment="1" quotePrefix="1">
      <alignment horizontal="left" vertical="center"/>
    </xf>
    <xf numFmtId="0" fontId="4" fillId="0" borderId="15" xfId="0" applyFont="1" applyBorder="1" applyAlignment="1">
      <alignment horizontal="left" vertical="center" indent="9"/>
    </xf>
    <xf numFmtId="0" fontId="4" fillId="0" borderId="15" xfId="0" applyFont="1" applyBorder="1" applyAlignment="1">
      <alignment horizontal="left" vertical="center" indent="8"/>
    </xf>
    <xf numFmtId="0" fontId="4" fillId="0" borderId="15" xfId="0" applyFont="1" applyBorder="1" applyAlignment="1">
      <alignment horizontal="left" vertical="center" indent="7"/>
    </xf>
    <xf numFmtId="0" fontId="4" fillId="0" borderId="15" xfId="0" applyFont="1" applyBorder="1" applyAlignment="1">
      <alignment horizontal="left" vertical="center" indent="1"/>
    </xf>
    <xf numFmtId="0" fontId="4" fillId="0" borderId="15" xfId="0" applyFont="1" applyBorder="1" applyAlignment="1" quotePrefix="1">
      <alignment horizontal="left" vertical="center" indent="6"/>
    </xf>
    <xf numFmtId="0" fontId="4" fillId="0" borderId="15" xfId="0" applyFont="1" applyBorder="1" applyAlignment="1" quotePrefix="1">
      <alignment vertical="center" wrapText="1"/>
    </xf>
    <xf numFmtId="177" fontId="7" fillId="0" borderId="16" xfId="0" applyNumberFormat="1" applyFont="1" applyBorder="1" applyAlignment="1">
      <alignment vertical="center"/>
    </xf>
    <xf numFmtId="177" fontId="7" fillId="0" borderId="17" xfId="0" applyNumberFormat="1" applyFont="1" applyBorder="1" applyAlignment="1">
      <alignment vertical="center"/>
    </xf>
    <xf numFmtId="0" fontId="4" fillId="0" borderId="18" xfId="0" applyFont="1" applyBorder="1" applyAlignment="1" quotePrefix="1">
      <alignment horizontal="left" vertical="center"/>
    </xf>
    <xf numFmtId="0" fontId="4" fillId="0" borderId="19" xfId="0" applyFont="1" applyBorder="1" applyAlignment="1">
      <alignment horizontal="center" vertical="center"/>
    </xf>
    <xf numFmtId="177" fontId="4" fillId="0" borderId="19" xfId="42" applyNumberFormat="1" applyFont="1" applyBorder="1" applyAlignment="1">
      <alignment vertical="center"/>
    </xf>
    <xf numFmtId="177" fontId="4" fillId="0" borderId="19" xfId="58" applyNumberFormat="1" applyFont="1" applyBorder="1" applyAlignment="1">
      <alignment vertical="center"/>
    </xf>
    <xf numFmtId="177" fontId="4" fillId="0" borderId="20" xfId="42" applyNumberFormat="1" applyFont="1" applyBorder="1" applyAlignment="1">
      <alignment vertical="center"/>
    </xf>
    <xf numFmtId="178" fontId="4" fillId="0" borderId="16" xfId="42" applyNumberFormat="1" applyFont="1" applyFill="1" applyBorder="1" applyAlignment="1">
      <alignment vertical="center"/>
    </xf>
    <xf numFmtId="178" fontId="4" fillId="0" borderId="16" xfId="42" applyNumberFormat="1" applyFont="1" applyBorder="1" applyAlignment="1">
      <alignment vertical="center"/>
    </xf>
    <xf numFmtId="178" fontId="4" fillId="33" borderId="16" xfId="44" applyNumberFormat="1" applyFont="1" applyFill="1" applyBorder="1" applyAlignment="1">
      <alignment vertical="center"/>
    </xf>
    <xf numFmtId="178" fontId="4" fillId="33" borderId="16" xfId="44" applyNumberFormat="1" applyFont="1" applyFill="1" applyBorder="1" applyAlignment="1">
      <alignment horizontal="right" vertical="center"/>
    </xf>
    <xf numFmtId="177" fontId="4" fillId="0" borderId="16" xfId="42" applyNumberFormat="1" applyFont="1" applyFill="1" applyBorder="1" applyAlignment="1">
      <alignment horizontal="right" vertical="center"/>
    </xf>
    <xf numFmtId="177" fontId="4" fillId="0" borderId="16" xfId="58" applyNumberFormat="1" applyFont="1" applyBorder="1" applyAlignment="1">
      <alignment horizontal="right" vertical="center"/>
    </xf>
    <xf numFmtId="177" fontId="4" fillId="33" borderId="16" xfId="59" applyNumberFormat="1" applyFont="1" applyFill="1" applyBorder="1" applyAlignment="1">
      <alignment horizontal="right" vertical="center"/>
    </xf>
    <xf numFmtId="178" fontId="4" fillId="0" borderId="16" xfId="42" applyNumberFormat="1" applyFont="1" applyFill="1" applyBorder="1" applyAlignment="1">
      <alignment horizontal="right" vertical="center"/>
    </xf>
    <xf numFmtId="178" fontId="4" fillId="0" borderId="16" xfId="42" applyNumberFormat="1" applyFont="1" applyBorder="1" applyAlignment="1">
      <alignment horizontal="right" vertical="center"/>
    </xf>
    <xf numFmtId="178" fontId="4" fillId="0" borderId="16" xfId="58" applyNumberFormat="1" applyFont="1" applyBorder="1" applyAlignment="1">
      <alignment horizontal="right" vertical="center"/>
    </xf>
    <xf numFmtId="178" fontId="4" fillId="33" borderId="16" xfId="59" applyNumberFormat="1" applyFont="1" applyFill="1" applyBorder="1" applyAlignment="1">
      <alignment horizontal="right" vertical="center"/>
    </xf>
    <xf numFmtId="177" fontId="4" fillId="0" borderId="16" xfId="42" applyNumberFormat="1" applyFont="1" applyBorder="1" applyAlignment="1">
      <alignment horizontal="right" vertical="center"/>
    </xf>
    <xf numFmtId="177" fontId="2" fillId="0" borderId="16" xfId="42" applyNumberFormat="1" applyFont="1" applyFill="1" applyBorder="1" applyAlignment="1">
      <alignment horizontal="right" vertical="center"/>
    </xf>
    <xf numFmtId="177" fontId="2" fillId="0" borderId="16" xfId="42" applyNumberFormat="1" applyFont="1" applyBorder="1" applyAlignment="1">
      <alignment horizontal="right" vertical="center"/>
    </xf>
    <xf numFmtId="177" fontId="2" fillId="33" borderId="16" xfId="44" applyNumberFormat="1" applyFont="1" applyFill="1" applyBorder="1" applyAlignment="1">
      <alignment horizontal="right" vertical="center"/>
    </xf>
    <xf numFmtId="177" fontId="7" fillId="0" borderId="16" xfId="0" applyNumberFormat="1" applyFont="1" applyFill="1" applyBorder="1" applyAlignment="1">
      <alignment horizontal="right" vertical="center"/>
    </xf>
    <xf numFmtId="177" fontId="7" fillId="0" borderId="16" xfId="0" applyNumberFormat="1" applyFont="1" applyBorder="1" applyAlignment="1">
      <alignment horizontal="right" vertical="center"/>
    </xf>
    <xf numFmtId="177" fontId="7" fillId="33" borderId="16" xfId="0" applyNumberFormat="1" applyFont="1" applyFill="1" applyBorder="1" applyAlignment="1">
      <alignment horizontal="right" vertical="center"/>
    </xf>
    <xf numFmtId="177" fontId="4" fillId="0" borderId="19" xfId="42" applyNumberFormat="1" applyFont="1" applyBorder="1" applyAlignment="1">
      <alignment horizontal="right" vertical="center"/>
    </xf>
    <xf numFmtId="177" fontId="4" fillId="33" borderId="19" xfId="44" applyNumberFormat="1" applyFont="1" applyFill="1" applyBorder="1" applyAlignment="1">
      <alignment horizontal="right" vertical="center"/>
    </xf>
    <xf numFmtId="177" fontId="4" fillId="0" borderId="16" xfId="44" applyNumberFormat="1" applyFont="1" applyFill="1" applyBorder="1" applyAlignment="1">
      <alignment horizontal="right" vertical="center"/>
    </xf>
    <xf numFmtId="177" fontId="28" fillId="0" borderId="16" xfId="42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view="pageLayout" workbookViewId="0" topLeftCell="A79">
      <pane ySplit="915" topLeftCell="A61" activePane="bottomLeft" state="split"/>
      <selection pane="topLeft" activeCell="K70" sqref="K1:K16384"/>
      <selection pane="bottomLeft" activeCell="F69" sqref="F69"/>
    </sheetView>
  </sheetViews>
  <sheetFormatPr defaultColWidth="9.140625" defaultRowHeight="15"/>
  <cols>
    <col min="1" max="1" width="39.421875" style="0" customWidth="1"/>
    <col min="2" max="2" width="11.57421875" style="0" bestFit="1" customWidth="1"/>
    <col min="3" max="3" width="11.8515625" style="0" customWidth="1"/>
    <col min="4" max="5" width="11.57421875" style="0" bestFit="1" customWidth="1"/>
    <col min="6" max="6" width="12.140625" style="0" customWidth="1"/>
    <col min="7" max="7" width="10.8515625" style="0" customWidth="1"/>
    <col min="8" max="8" width="11.00390625" style="0" customWidth="1"/>
    <col min="9" max="9" width="10.8515625" style="0" customWidth="1"/>
  </cols>
  <sheetData>
    <row r="1" spans="1:9" ht="18.75">
      <c r="A1" s="87" t="s">
        <v>0</v>
      </c>
      <c r="B1" s="87"/>
      <c r="C1" s="87"/>
      <c r="D1" s="87"/>
      <c r="E1" s="87"/>
      <c r="F1" s="87"/>
      <c r="G1" s="87"/>
      <c r="H1" s="87"/>
      <c r="I1" s="87"/>
    </row>
    <row r="2" spans="1:9" ht="15.75">
      <c r="A2" s="86" t="s">
        <v>91</v>
      </c>
      <c r="B2" s="86"/>
      <c r="C2" s="86"/>
      <c r="D2" s="86"/>
      <c r="E2" s="86"/>
      <c r="F2" s="86"/>
      <c r="G2" s="86"/>
      <c r="H2" s="86"/>
      <c r="I2" s="86"/>
    </row>
    <row r="3" spans="1:9" ht="15.75" thickBot="1">
      <c r="A3" s="1"/>
      <c r="B3" s="1"/>
      <c r="C3" s="1"/>
      <c r="D3" s="1"/>
      <c r="E3" s="1"/>
      <c r="F3" s="1"/>
      <c r="G3" s="1"/>
      <c r="H3" s="1"/>
      <c r="I3" s="1"/>
    </row>
    <row r="4" spans="1:9" ht="16.5" thickTop="1">
      <c r="A4" s="88" t="s">
        <v>1</v>
      </c>
      <c r="B4" s="90" t="s">
        <v>92</v>
      </c>
      <c r="C4" s="84" t="s">
        <v>93</v>
      </c>
      <c r="D4" s="84" t="s">
        <v>2</v>
      </c>
      <c r="E4" s="84"/>
      <c r="F4" s="93" t="s">
        <v>3</v>
      </c>
      <c r="G4" s="84" t="s">
        <v>4</v>
      </c>
      <c r="H4" s="84"/>
      <c r="I4" s="85"/>
    </row>
    <row r="5" spans="1:9" ht="32.25" thickBot="1">
      <c r="A5" s="89"/>
      <c r="B5" s="91"/>
      <c r="C5" s="92"/>
      <c r="D5" s="5" t="s">
        <v>5</v>
      </c>
      <c r="E5" s="5" t="s">
        <v>6</v>
      </c>
      <c r="F5" s="94"/>
      <c r="G5" s="6" t="s">
        <v>7</v>
      </c>
      <c r="H5" s="6" t="s">
        <v>8</v>
      </c>
      <c r="I5" s="7" t="s">
        <v>9</v>
      </c>
    </row>
    <row r="6" spans="1:9" ht="16.5" thickTop="1">
      <c r="A6" s="8" t="s">
        <v>10</v>
      </c>
      <c r="B6" s="9"/>
      <c r="C6" s="9"/>
      <c r="D6" s="10"/>
      <c r="E6" s="11"/>
      <c r="F6" s="12"/>
      <c r="G6" s="10"/>
      <c r="H6" s="10"/>
      <c r="I6" s="13"/>
    </row>
    <row r="7" spans="1:9" ht="15.75">
      <c r="A7" s="14" t="s">
        <v>11</v>
      </c>
      <c r="B7" s="15"/>
      <c r="C7" s="15"/>
      <c r="D7" s="16"/>
      <c r="E7" s="17"/>
      <c r="F7" s="18"/>
      <c r="G7" s="16"/>
      <c r="H7" s="16"/>
      <c r="I7" s="19"/>
    </row>
    <row r="8" spans="1:11" ht="15.75">
      <c r="A8" s="14" t="s">
        <v>12</v>
      </c>
      <c r="B8" s="20"/>
      <c r="C8" s="20"/>
      <c r="D8" s="21"/>
      <c r="E8" s="22"/>
      <c r="F8" s="23"/>
      <c r="G8" s="22"/>
      <c r="H8" s="22"/>
      <c r="I8" s="24"/>
      <c r="K8" s="3"/>
    </row>
    <row r="9" spans="1:9" ht="15.75">
      <c r="A9" s="25" t="s">
        <v>13</v>
      </c>
      <c r="B9" s="20" t="s">
        <v>14</v>
      </c>
      <c r="C9" s="62">
        <f>C10+C11</f>
        <v>4566</v>
      </c>
      <c r="D9" s="63">
        <v>4500</v>
      </c>
      <c r="E9" s="62">
        <f>E10+E11</f>
        <v>4614</v>
      </c>
      <c r="F9" s="64">
        <f>F10+F11</f>
        <v>4500</v>
      </c>
      <c r="G9" s="29">
        <f aca="true" t="shared" si="0" ref="G9:G14">E9/C9*100</f>
        <v>101.05124835742446</v>
      </c>
      <c r="H9" s="27">
        <f aca="true" t="shared" si="1" ref="H9:I14">E9/D9*100</f>
        <v>102.53333333333335</v>
      </c>
      <c r="I9" s="30">
        <f t="shared" si="1"/>
        <v>97.52925877763329</v>
      </c>
    </row>
    <row r="10" spans="1:9" ht="15.75">
      <c r="A10" s="31" t="s">
        <v>15</v>
      </c>
      <c r="B10" s="20" t="s">
        <v>14</v>
      </c>
      <c r="C10" s="62">
        <f>2033+1647</f>
        <v>3680</v>
      </c>
      <c r="D10" s="63">
        <v>3600</v>
      </c>
      <c r="E10" s="62">
        <f>1952+1689</f>
        <v>3641</v>
      </c>
      <c r="F10" s="64">
        <v>3600</v>
      </c>
      <c r="G10" s="29">
        <f t="shared" si="0"/>
        <v>98.94021739130436</v>
      </c>
      <c r="H10" s="27">
        <f t="shared" si="1"/>
        <v>101.13888888888889</v>
      </c>
      <c r="I10" s="30">
        <f t="shared" si="1"/>
        <v>98.87393573194177</v>
      </c>
    </row>
    <row r="11" spans="1:9" ht="15.75">
      <c r="A11" s="31" t="s">
        <v>16</v>
      </c>
      <c r="B11" s="20" t="s">
        <v>14</v>
      </c>
      <c r="C11" s="62">
        <f>590+296</f>
        <v>886</v>
      </c>
      <c r="D11" s="63">
        <v>900</v>
      </c>
      <c r="E11" s="62">
        <f>648+325</f>
        <v>973</v>
      </c>
      <c r="F11" s="64">
        <v>900</v>
      </c>
      <c r="G11" s="29">
        <f t="shared" si="0"/>
        <v>109.81941309255079</v>
      </c>
      <c r="H11" s="27">
        <f t="shared" si="1"/>
        <v>108.11111111111111</v>
      </c>
      <c r="I11" s="30">
        <f t="shared" si="1"/>
        <v>92.49743062692704</v>
      </c>
    </row>
    <row r="12" spans="1:9" ht="15.75">
      <c r="A12" s="25" t="s">
        <v>17</v>
      </c>
      <c r="B12" s="20" t="s">
        <v>14</v>
      </c>
      <c r="C12" s="26">
        <v>15</v>
      </c>
      <c r="D12" s="27">
        <v>9.5</v>
      </c>
      <c r="E12" s="26">
        <f>10.5+2.9</f>
        <v>13.4</v>
      </c>
      <c r="F12" s="28">
        <v>12</v>
      </c>
      <c r="G12" s="29">
        <f t="shared" si="0"/>
        <v>89.33333333333333</v>
      </c>
      <c r="H12" s="27">
        <f t="shared" si="1"/>
        <v>141.05263157894737</v>
      </c>
      <c r="I12" s="30">
        <f t="shared" si="1"/>
        <v>89.55223880597015</v>
      </c>
    </row>
    <row r="13" spans="1:9" ht="15.75">
      <c r="A13" s="25" t="s">
        <v>18</v>
      </c>
      <c r="B13" s="20" t="s">
        <v>14</v>
      </c>
      <c r="C13" s="62">
        <v>19000</v>
      </c>
      <c r="D13" s="63">
        <v>16500</v>
      </c>
      <c r="E13" s="62">
        <v>17600</v>
      </c>
      <c r="F13" s="64">
        <v>14000</v>
      </c>
      <c r="G13" s="29">
        <f t="shared" si="0"/>
        <v>92.63157894736842</v>
      </c>
      <c r="H13" s="27">
        <f t="shared" si="1"/>
        <v>106.66666666666667</v>
      </c>
      <c r="I13" s="30">
        <f t="shared" si="1"/>
        <v>79.54545454545455</v>
      </c>
    </row>
    <row r="14" spans="1:9" ht="15.75">
      <c r="A14" s="25" t="s">
        <v>19</v>
      </c>
      <c r="B14" s="20" t="s">
        <v>14</v>
      </c>
      <c r="C14" s="62">
        <v>10000</v>
      </c>
      <c r="D14" s="63">
        <v>10500</v>
      </c>
      <c r="E14" s="62">
        <v>10500</v>
      </c>
      <c r="F14" s="65">
        <v>11100</v>
      </c>
      <c r="G14" s="29">
        <f t="shared" si="0"/>
        <v>105</v>
      </c>
      <c r="H14" s="27">
        <f t="shared" si="1"/>
        <v>100</v>
      </c>
      <c r="I14" s="30">
        <f t="shared" si="1"/>
        <v>105.71428571428572</v>
      </c>
    </row>
    <row r="15" spans="1:9" ht="15.75">
      <c r="A15" s="14" t="s">
        <v>20</v>
      </c>
      <c r="B15" s="20"/>
      <c r="C15" s="33"/>
      <c r="D15" s="27"/>
      <c r="E15" s="33"/>
      <c r="F15" s="28"/>
      <c r="G15" s="27"/>
      <c r="H15" s="27"/>
      <c r="I15" s="30"/>
    </row>
    <row r="16" spans="1:9" ht="15.75">
      <c r="A16" s="34" t="s">
        <v>21</v>
      </c>
      <c r="B16" s="20" t="s">
        <v>22</v>
      </c>
      <c r="C16" s="26">
        <f>C17+C20+C21+C23+C24+C25+C26+C27+C28+C31</f>
        <v>2318</v>
      </c>
      <c r="D16" s="27">
        <f>D17+D20+D21+D23+D24+D25+D26+D27+D28+D31</f>
        <v>2176</v>
      </c>
      <c r="E16" s="27">
        <f>E17+E20+E21+E23+E24+E25+E26+E27+E28+E31</f>
        <v>2329.4</v>
      </c>
      <c r="F16" s="28">
        <v>2088</v>
      </c>
      <c r="G16" s="29">
        <f>E16/C16*100</f>
        <v>100.49180327868852</v>
      </c>
      <c r="H16" s="27">
        <f>E16/D16*100</f>
        <v>107.04963235294119</v>
      </c>
      <c r="I16" s="30">
        <f>F16/E16*100</f>
        <v>89.6368163475573</v>
      </c>
    </row>
    <row r="17" spans="1:9" ht="15.75">
      <c r="A17" s="25" t="s">
        <v>23</v>
      </c>
      <c r="B17" s="20" t="s">
        <v>22</v>
      </c>
      <c r="C17" s="26">
        <f>SUM(C18:C19)</f>
        <v>693</v>
      </c>
      <c r="D17" s="26">
        <f>SUM(D18:D19)</f>
        <v>710</v>
      </c>
      <c r="E17" s="26">
        <f>SUM(E18:E19)</f>
        <v>693.2</v>
      </c>
      <c r="F17" s="28">
        <v>700</v>
      </c>
      <c r="G17" s="29">
        <f aca="true" t="shared" si="2" ref="G17:G32">E17/C17*100</f>
        <v>100.02886002886004</v>
      </c>
      <c r="H17" s="27">
        <f aca="true" t="shared" si="3" ref="H17:I32">E17/D17*100</f>
        <v>97.63380281690142</v>
      </c>
      <c r="I17" s="30">
        <f t="shared" si="3"/>
        <v>100.98095787651471</v>
      </c>
    </row>
    <row r="18" spans="1:9" ht="15.75">
      <c r="A18" s="31" t="s">
        <v>24</v>
      </c>
      <c r="B18" s="20" t="s">
        <v>22</v>
      </c>
      <c r="C18" s="26">
        <v>373</v>
      </c>
      <c r="D18" s="27">
        <v>370</v>
      </c>
      <c r="E18" s="26">
        <v>370.2</v>
      </c>
      <c r="F18" s="28">
        <v>370</v>
      </c>
      <c r="G18" s="29">
        <f t="shared" si="2"/>
        <v>99.24932975871313</v>
      </c>
      <c r="H18" s="27">
        <f t="shared" si="3"/>
        <v>100.05405405405405</v>
      </c>
      <c r="I18" s="30">
        <f t="shared" si="3"/>
        <v>99.94597514856835</v>
      </c>
    </row>
    <row r="19" spans="1:9" ht="15.75">
      <c r="A19" s="31" t="s">
        <v>25</v>
      </c>
      <c r="B19" s="20" t="s">
        <v>22</v>
      </c>
      <c r="C19" s="26">
        <v>320</v>
      </c>
      <c r="D19" s="27">
        <v>340</v>
      </c>
      <c r="E19" s="26">
        <v>323</v>
      </c>
      <c r="F19" s="28">
        <v>330</v>
      </c>
      <c r="G19" s="29">
        <f t="shared" si="2"/>
        <v>100.93749999999999</v>
      </c>
      <c r="H19" s="27">
        <f t="shared" si="3"/>
        <v>95</v>
      </c>
      <c r="I19" s="30">
        <f t="shared" si="3"/>
        <v>102.1671826625387</v>
      </c>
    </row>
    <row r="20" spans="1:9" ht="15.75">
      <c r="A20" s="25" t="s">
        <v>26</v>
      </c>
      <c r="B20" s="20" t="s">
        <v>22</v>
      </c>
      <c r="C20" s="26">
        <v>237.5</v>
      </c>
      <c r="D20" s="27">
        <v>225</v>
      </c>
      <c r="E20" s="26">
        <f>164+94.2</f>
        <v>258.2</v>
      </c>
      <c r="F20" s="28">
        <v>220</v>
      </c>
      <c r="G20" s="29">
        <f t="shared" si="2"/>
        <v>108.71578947368421</v>
      </c>
      <c r="H20" s="27">
        <f t="shared" si="3"/>
        <v>114.75555555555555</v>
      </c>
      <c r="I20" s="30">
        <f t="shared" si="3"/>
        <v>85.2052672347018</v>
      </c>
    </row>
    <row r="21" spans="1:9" ht="15.75">
      <c r="A21" s="25" t="s">
        <v>18</v>
      </c>
      <c r="B21" s="20" t="s">
        <v>22</v>
      </c>
      <c r="C21" s="26">
        <v>839</v>
      </c>
      <c r="D21" s="27">
        <v>700</v>
      </c>
      <c r="E21" s="26">
        <f>738+77</f>
        <v>815</v>
      </c>
      <c r="F21" s="28">
        <v>650</v>
      </c>
      <c r="G21" s="29">
        <f t="shared" si="2"/>
        <v>97.13945172824792</v>
      </c>
      <c r="H21" s="27">
        <f t="shared" si="3"/>
        <v>116.42857142857143</v>
      </c>
      <c r="I21" s="30">
        <f t="shared" si="3"/>
        <v>79.75460122699386</v>
      </c>
    </row>
    <row r="22" spans="1:9" ht="15.75">
      <c r="A22" s="31" t="s">
        <v>27</v>
      </c>
      <c r="B22" s="20" t="s">
        <v>22</v>
      </c>
      <c r="C22" s="26">
        <v>805</v>
      </c>
      <c r="D22" s="27">
        <v>650</v>
      </c>
      <c r="E22" s="26">
        <f>678+77</f>
        <v>755</v>
      </c>
      <c r="F22" s="28">
        <v>550</v>
      </c>
      <c r="G22" s="29">
        <f t="shared" si="2"/>
        <v>93.7888198757764</v>
      </c>
      <c r="H22" s="27">
        <f t="shared" si="3"/>
        <v>116.15384615384616</v>
      </c>
      <c r="I22" s="30">
        <f t="shared" si="3"/>
        <v>72.84768211920529</v>
      </c>
    </row>
    <row r="23" spans="1:9" ht="15.75">
      <c r="A23" s="25" t="s">
        <v>28</v>
      </c>
      <c r="B23" s="20" t="s">
        <v>22</v>
      </c>
      <c r="C23" s="26">
        <v>111.5</v>
      </c>
      <c r="D23" s="27">
        <v>102</v>
      </c>
      <c r="E23" s="26">
        <f>70+38</f>
        <v>108</v>
      </c>
      <c r="F23" s="28">
        <v>100</v>
      </c>
      <c r="G23" s="29">
        <f t="shared" si="2"/>
        <v>96.8609865470852</v>
      </c>
      <c r="H23" s="27">
        <f t="shared" si="3"/>
        <v>105.88235294117648</v>
      </c>
      <c r="I23" s="30">
        <f t="shared" si="3"/>
        <v>92.5925925925926</v>
      </c>
    </row>
    <row r="24" spans="1:9" ht="15.75">
      <c r="A24" s="25" t="s">
        <v>17</v>
      </c>
      <c r="B24" s="20" t="s">
        <v>22</v>
      </c>
      <c r="C24" s="26">
        <v>11.5</v>
      </c>
      <c r="D24" s="27">
        <v>7</v>
      </c>
      <c r="E24" s="26">
        <f>6+2.3</f>
        <v>8.3</v>
      </c>
      <c r="F24" s="28">
        <v>8</v>
      </c>
      <c r="G24" s="29">
        <f t="shared" si="2"/>
        <v>72.17391304347827</v>
      </c>
      <c r="H24" s="27">
        <f t="shared" si="3"/>
        <v>118.57142857142857</v>
      </c>
      <c r="I24" s="30">
        <f t="shared" si="3"/>
        <v>96.38554216867469</v>
      </c>
    </row>
    <row r="25" spans="1:9" ht="15.75">
      <c r="A25" s="25" t="s">
        <v>29</v>
      </c>
      <c r="B25" s="20" t="s">
        <v>22</v>
      </c>
      <c r="C25" s="26">
        <v>134.5</v>
      </c>
      <c r="D25" s="27">
        <v>120</v>
      </c>
      <c r="E25" s="26">
        <f>84+45</f>
        <v>129</v>
      </c>
      <c r="F25" s="28">
        <v>110</v>
      </c>
      <c r="G25" s="29">
        <f t="shared" si="2"/>
        <v>95.91078066914498</v>
      </c>
      <c r="H25" s="27">
        <f t="shared" si="3"/>
        <v>107.5</v>
      </c>
      <c r="I25" s="30">
        <f t="shared" si="3"/>
        <v>85.27131782945736</v>
      </c>
    </row>
    <row r="26" spans="1:9" ht="15.75">
      <c r="A26" s="25" t="s">
        <v>30</v>
      </c>
      <c r="B26" s="20" t="s">
        <v>22</v>
      </c>
      <c r="C26" s="26">
        <v>185.5</v>
      </c>
      <c r="D26" s="27">
        <f>180+14</f>
        <v>194</v>
      </c>
      <c r="E26" s="26">
        <f>(125+11)+(58+4.2)</f>
        <v>198.2</v>
      </c>
      <c r="F26" s="28">
        <v>180</v>
      </c>
      <c r="G26" s="29">
        <f t="shared" si="2"/>
        <v>106.84636118598382</v>
      </c>
      <c r="H26" s="27">
        <f t="shared" si="3"/>
        <v>102.16494845360825</v>
      </c>
      <c r="I26" s="30">
        <f t="shared" si="3"/>
        <v>90.81735620585269</v>
      </c>
    </row>
    <row r="27" spans="1:9" ht="15.75">
      <c r="A27" s="25" t="s">
        <v>31</v>
      </c>
      <c r="B27" s="20" t="s">
        <v>22</v>
      </c>
      <c r="C27" s="26">
        <v>50.5</v>
      </c>
      <c r="D27" s="27">
        <v>50</v>
      </c>
      <c r="E27" s="26">
        <f>32+19</f>
        <v>51</v>
      </c>
      <c r="F27" s="28">
        <v>50</v>
      </c>
      <c r="G27" s="29">
        <f t="shared" si="2"/>
        <v>100.99009900990099</v>
      </c>
      <c r="H27" s="27">
        <f t="shared" si="3"/>
        <v>102</v>
      </c>
      <c r="I27" s="30">
        <f t="shared" si="3"/>
        <v>98.0392156862745</v>
      </c>
    </row>
    <row r="28" spans="1:9" ht="15.75">
      <c r="A28" s="25" t="s">
        <v>32</v>
      </c>
      <c r="B28" s="20" t="s">
        <v>22</v>
      </c>
      <c r="C28" s="26">
        <v>25</v>
      </c>
      <c r="D28" s="27">
        <v>26</v>
      </c>
      <c r="E28" s="26">
        <v>25.5</v>
      </c>
      <c r="F28" s="28">
        <v>25</v>
      </c>
      <c r="G28" s="29">
        <f t="shared" si="2"/>
        <v>102</v>
      </c>
      <c r="H28" s="27">
        <f t="shared" si="3"/>
        <v>98.07692307692307</v>
      </c>
      <c r="I28" s="30">
        <f t="shared" si="3"/>
        <v>98.0392156862745</v>
      </c>
    </row>
    <row r="29" spans="1:9" ht="15.75">
      <c r="A29" s="25" t="s">
        <v>33</v>
      </c>
      <c r="B29" s="20" t="s">
        <v>22</v>
      </c>
      <c r="C29" s="26">
        <v>3176</v>
      </c>
      <c r="D29" s="27">
        <v>3176</v>
      </c>
      <c r="E29" s="26">
        <v>3176</v>
      </c>
      <c r="F29" s="28">
        <v>3100</v>
      </c>
      <c r="G29" s="29">
        <f t="shared" si="2"/>
        <v>100</v>
      </c>
      <c r="H29" s="27">
        <f t="shared" si="3"/>
        <v>100</v>
      </c>
      <c r="I29" s="30">
        <f t="shared" si="3"/>
        <v>97.60705289672545</v>
      </c>
    </row>
    <row r="30" spans="1:9" ht="15.75">
      <c r="A30" s="31" t="s">
        <v>34</v>
      </c>
      <c r="B30" s="20" t="s">
        <v>22</v>
      </c>
      <c r="C30" s="26">
        <v>0</v>
      </c>
      <c r="D30" s="27">
        <v>0</v>
      </c>
      <c r="E30" s="26">
        <v>0</v>
      </c>
      <c r="F30" s="28">
        <v>0</v>
      </c>
      <c r="G30" s="28">
        <v>0</v>
      </c>
      <c r="H30" s="28">
        <v>0</v>
      </c>
      <c r="I30" s="35">
        <v>0</v>
      </c>
    </row>
    <row r="31" spans="1:9" ht="15.75">
      <c r="A31" s="25" t="s">
        <v>35</v>
      </c>
      <c r="B31" s="20" t="s">
        <v>22</v>
      </c>
      <c r="C31" s="26">
        <v>30</v>
      </c>
      <c r="D31" s="27">
        <v>42</v>
      </c>
      <c r="E31" s="26">
        <v>43</v>
      </c>
      <c r="F31" s="28">
        <v>45</v>
      </c>
      <c r="G31" s="29">
        <f t="shared" si="2"/>
        <v>143.33333333333334</v>
      </c>
      <c r="H31" s="27">
        <f t="shared" si="3"/>
        <v>102.38095238095238</v>
      </c>
      <c r="I31" s="30">
        <f t="shared" si="3"/>
        <v>104.65116279069768</v>
      </c>
    </row>
    <row r="32" spans="1:9" ht="15.75">
      <c r="A32" s="34" t="s">
        <v>36</v>
      </c>
      <c r="B32" s="20" t="s">
        <v>37</v>
      </c>
      <c r="C32" s="66">
        <v>55.2</v>
      </c>
      <c r="D32" s="67">
        <v>56</v>
      </c>
      <c r="E32" s="66">
        <v>55.8</v>
      </c>
      <c r="F32" s="68">
        <v>57.5</v>
      </c>
      <c r="G32" s="29">
        <f t="shared" si="2"/>
        <v>101.08695652173911</v>
      </c>
      <c r="H32" s="27">
        <f t="shared" si="3"/>
        <v>99.64285714285714</v>
      </c>
      <c r="I32" s="30">
        <f t="shared" si="3"/>
        <v>103.04659498207886</v>
      </c>
    </row>
    <row r="33" spans="1:9" ht="15.75">
      <c r="A33" s="14" t="s">
        <v>38</v>
      </c>
      <c r="B33" s="20"/>
      <c r="C33" s="26"/>
      <c r="D33" s="36"/>
      <c r="E33" s="26"/>
      <c r="F33" s="37"/>
      <c r="G33" s="36"/>
      <c r="H33" s="36"/>
      <c r="I33" s="38"/>
    </row>
    <row r="34" spans="1:9" ht="15.75">
      <c r="A34" s="39" t="s">
        <v>39</v>
      </c>
      <c r="B34" s="20" t="s">
        <v>40</v>
      </c>
      <c r="C34" s="69">
        <v>38</v>
      </c>
      <c r="D34" s="70">
        <v>40</v>
      </c>
      <c r="E34" s="69">
        <v>40</v>
      </c>
      <c r="F34" s="65">
        <v>42</v>
      </c>
      <c r="G34" s="29">
        <f>E34/C34*100</f>
        <v>105.26315789473684</v>
      </c>
      <c r="H34" s="27">
        <f aca="true" t="shared" si="4" ref="H34:I36">E34/D34*100</f>
        <v>100</v>
      </c>
      <c r="I34" s="30">
        <f t="shared" si="4"/>
        <v>105</v>
      </c>
    </row>
    <row r="35" spans="1:9" ht="15.75">
      <c r="A35" s="39" t="s">
        <v>41</v>
      </c>
      <c r="B35" s="20" t="s">
        <v>40</v>
      </c>
      <c r="C35" s="69">
        <v>35</v>
      </c>
      <c r="D35" s="70">
        <v>37</v>
      </c>
      <c r="E35" s="69">
        <v>37</v>
      </c>
      <c r="F35" s="65">
        <v>43</v>
      </c>
      <c r="G35" s="29">
        <f>E35/C35*100</f>
        <v>105.71428571428572</v>
      </c>
      <c r="H35" s="27">
        <f t="shared" si="4"/>
        <v>100</v>
      </c>
      <c r="I35" s="30">
        <f t="shared" si="4"/>
        <v>116.21621621621621</v>
      </c>
    </row>
    <row r="36" spans="1:9" ht="15.75">
      <c r="A36" s="39" t="s">
        <v>42</v>
      </c>
      <c r="B36" s="20" t="s">
        <v>40</v>
      </c>
      <c r="C36" s="69">
        <v>30</v>
      </c>
      <c r="D36" s="71">
        <v>30</v>
      </c>
      <c r="E36" s="69">
        <v>30</v>
      </c>
      <c r="F36" s="72">
        <v>30</v>
      </c>
      <c r="G36" s="29">
        <f>E36/C36*100</f>
        <v>100</v>
      </c>
      <c r="H36" s="27">
        <f t="shared" si="4"/>
        <v>100</v>
      </c>
      <c r="I36" s="30">
        <f t="shared" si="4"/>
        <v>100</v>
      </c>
    </row>
    <row r="37" spans="1:9" ht="15.75">
      <c r="A37" s="14" t="s">
        <v>43</v>
      </c>
      <c r="B37" s="15"/>
      <c r="C37" s="40"/>
      <c r="D37" s="41"/>
      <c r="E37" s="40"/>
      <c r="F37" s="42"/>
      <c r="G37" s="41"/>
      <c r="H37" s="41"/>
      <c r="I37" s="43"/>
    </row>
    <row r="38" spans="1:9" ht="15.75">
      <c r="A38" s="25" t="s">
        <v>44</v>
      </c>
      <c r="B38" s="20" t="s">
        <v>45</v>
      </c>
      <c r="C38" s="69">
        <v>1609</v>
      </c>
      <c r="D38" s="70">
        <v>1650</v>
      </c>
      <c r="E38" s="69">
        <v>1737</v>
      </c>
      <c r="F38" s="65">
        <v>1650</v>
      </c>
      <c r="G38" s="29">
        <f>E38/C38*100</f>
        <v>107.9552517091361</v>
      </c>
      <c r="H38" s="27">
        <f>E38/D38*100</f>
        <v>105.27272727272728</v>
      </c>
      <c r="I38" s="30">
        <f>F38/E38*100</f>
        <v>94.99136442141624</v>
      </c>
    </row>
    <row r="39" spans="1:9" ht="15.75">
      <c r="A39" s="25" t="s">
        <v>46</v>
      </c>
      <c r="B39" s="20" t="s">
        <v>45</v>
      </c>
      <c r="C39" s="69">
        <v>2447</v>
      </c>
      <c r="D39" s="70">
        <v>3000</v>
      </c>
      <c r="E39" s="69">
        <v>2828</v>
      </c>
      <c r="F39" s="65">
        <v>3000</v>
      </c>
      <c r="G39" s="29">
        <f aca="true" t="shared" si="5" ref="G39:G45">E39/C39*100</f>
        <v>115.57008581937065</v>
      </c>
      <c r="H39" s="27">
        <f aca="true" t="shared" si="6" ref="H39:I45">E39/D39*100</f>
        <v>94.26666666666667</v>
      </c>
      <c r="I39" s="30">
        <f t="shared" si="6"/>
        <v>106.08203677510608</v>
      </c>
    </row>
    <row r="40" spans="1:11" ht="15.75">
      <c r="A40" s="45" t="s">
        <v>47</v>
      </c>
      <c r="B40" s="20" t="s">
        <v>45</v>
      </c>
      <c r="C40" s="69">
        <v>1538</v>
      </c>
      <c r="D40" s="70">
        <v>2000</v>
      </c>
      <c r="E40" s="69">
        <v>1550</v>
      </c>
      <c r="F40" s="65">
        <v>1700</v>
      </c>
      <c r="G40" s="29">
        <f t="shared" si="5"/>
        <v>100.78023407022107</v>
      </c>
      <c r="H40" s="27">
        <f t="shared" si="6"/>
        <v>77.5</v>
      </c>
      <c r="I40" s="30">
        <f t="shared" si="6"/>
        <v>109.6774193548387</v>
      </c>
      <c r="K40" s="2"/>
    </row>
    <row r="41" spans="1:11" ht="15.75">
      <c r="A41" s="25" t="s">
        <v>48</v>
      </c>
      <c r="B41" s="20" t="s">
        <v>49</v>
      </c>
      <c r="C41" s="69">
        <f>8256+12175</f>
        <v>20431</v>
      </c>
      <c r="D41" s="70">
        <v>22000</v>
      </c>
      <c r="E41" s="69">
        <v>15882</v>
      </c>
      <c r="F41" s="65">
        <v>20000</v>
      </c>
      <c r="G41" s="29">
        <f t="shared" si="5"/>
        <v>77.73481474230336</v>
      </c>
      <c r="H41" s="27">
        <f t="shared" si="6"/>
        <v>72.19090909090909</v>
      </c>
      <c r="I41" s="30">
        <f t="shared" si="6"/>
        <v>125.92872434202242</v>
      </c>
      <c r="K41" s="2"/>
    </row>
    <row r="42" spans="1:9" ht="15.75">
      <c r="A42" s="45" t="s">
        <v>50</v>
      </c>
      <c r="B42" s="20" t="s">
        <v>45</v>
      </c>
      <c r="C42" s="69">
        <v>1150</v>
      </c>
      <c r="D42" s="70">
        <v>1400</v>
      </c>
      <c r="E42" s="69">
        <v>1082</v>
      </c>
      <c r="F42" s="65">
        <v>1200</v>
      </c>
      <c r="G42" s="29">
        <f t="shared" si="5"/>
        <v>94.08695652173913</v>
      </c>
      <c r="H42" s="27">
        <f t="shared" si="6"/>
        <v>77.28571428571429</v>
      </c>
      <c r="I42" s="30">
        <f t="shared" si="6"/>
        <v>110.90573012939002</v>
      </c>
    </row>
    <row r="43" spans="1:11" ht="15.75">
      <c r="A43" s="25" t="s">
        <v>51</v>
      </c>
      <c r="B43" s="20" t="s">
        <v>49</v>
      </c>
      <c r="C43" s="69">
        <f>102800*2</f>
        <v>205600</v>
      </c>
      <c r="D43" s="70">
        <v>300000</v>
      </c>
      <c r="E43" s="69">
        <v>310000</v>
      </c>
      <c r="F43" s="65">
        <v>310000</v>
      </c>
      <c r="G43" s="29">
        <f t="shared" si="5"/>
        <v>150.77821011673151</v>
      </c>
      <c r="H43" s="27">
        <f t="shared" si="6"/>
        <v>103.33333333333334</v>
      </c>
      <c r="I43" s="30">
        <f t="shared" si="6"/>
        <v>100</v>
      </c>
      <c r="K43" s="2"/>
    </row>
    <row r="44" spans="1:9" ht="15.75">
      <c r="A44" s="25" t="s">
        <v>52</v>
      </c>
      <c r="B44" s="20" t="s">
        <v>53</v>
      </c>
      <c r="C44" s="69">
        <v>1680</v>
      </c>
      <c r="D44" s="70">
        <v>2000</v>
      </c>
      <c r="E44" s="69">
        <v>2000</v>
      </c>
      <c r="F44" s="65">
        <v>2000</v>
      </c>
      <c r="G44" s="29">
        <f t="shared" si="5"/>
        <v>119.04761904761905</v>
      </c>
      <c r="H44" s="27">
        <f t="shared" si="6"/>
        <v>100</v>
      </c>
      <c r="I44" s="30">
        <f t="shared" si="6"/>
        <v>100</v>
      </c>
    </row>
    <row r="45" spans="1:9" ht="15.75">
      <c r="A45" s="25" t="s">
        <v>54</v>
      </c>
      <c r="B45" s="20" t="s">
        <v>14</v>
      </c>
      <c r="C45" s="26">
        <f>C44*40/1000</f>
        <v>67.2</v>
      </c>
      <c r="D45" s="27">
        <v>100</v>
      </c>
      <c r="E45" s="26">
        <v>70</v>
      </c>
      <c r="F45" s="28">
        <v>100</v>
      </c>
      <c r="G45" s="29">
        <f t="shared" si="5"/>
        <v>104.16666666666666</v>
      </c>
      <c r="H45" s="27">
        <f t="shared" si="6"/>
        <v>70</v>
      </c>
      <c r="I45" s="30">
        <f t="shared" si="6"/>
        <v>142.85714285714286</v>
      </c>
    </row>
    <row r="46" spans="1:9" ht="15.75">
      <c r="A46" s="14" t="s">
        <v>55</v>
      </c>
      <c r="B46" s="15"/>
      <c r="C46" s="40"/>
      <c r="D46" s="41"/>
      <c r="E46" s="40"/>
      <c r="F46" s="42"/>
      <c r="G46" s="41"/>
      <c r="H46" s="41"/>
      <c r="I46" s="43"/>
    </row>
    <row r="47" spans="1:9" ht="15.75">
      <c r="A47" s="25" t="s">
        <v>56</v>
      </c>
      <c r="B47" s="20" t="s">
        <v>22</v>
      </c>
      <c r="C47" s="69">
        <v>56045</v>
      </c>
      <c r="D47" s="70">
        <v>56045</v>
      </c>
      <c r="E47" s="69">
        <v>56045</v>
      </c>
      <c r="F47" s="65">
        <v>56045</v>
      </c>
      <c r="G47" s="29">
        <f>E47/C47*100</f>
        <v>100</v>
      </c>
      <c r="H47" s="27">
        <f>E47/D47*100</f>
        <v>100</v>
      </c>
      <c r="I47" s="30">
        <f>F47/E47*100</f>
        <v>100</v>
      </c>
    </row>
    <row r="48" spans="1:9" ht="15.75">
      <c r="A48" s="25" t="s">
        <v>57</v>
      </c>
      <c r="B48" s="20" t="s">
        <v>22</v>
      </c>
      <c r="C48" s="69">
        <v>6176</v>
      </c>
      <c r="D48" s="70">
        <v>6176</v>
      </c>
      <c r="E48" s="69">
        <v>6176</v>
      </c>
      <c r="F48" s="65">
        <v>6176</v>
      </c>
      <c r="G48" s="29">
        <f aca="true" t="shared" si="7" ref="G48:G66">E48/C48*100</f>
        <v>100</v>
      </c>
      <c r="H48" s="27">
        <f aca="true" t="shared" si="8" ref="H48:I66">E48/D48*100</f>
        <v>100</v>
      </c>
      <c r="I48" s="30">
        <f t="shared" si="8"/>
        <v>100</v>
      </c>
    </row>
    <row r="49" spans="1:9" ht="15.75">
      <c r="A49" s="46" t="s">
        <v>58</v>
      </c>
      <c r="B49" s="20" t="s">
        <v>22</v>
      </c>
      <c r="C49" s="66">
        <v>50</v>
      </c>
      <c r="D49" s="73">
        <v>0</v>
      </c>
      <c r="E49" s="66">
        <v>0</v>
      </c>
      <c r="F49" s="32">
        <v>0</v>
      </c>
      <c r="G49" s="44">
        <v>0</v>
      </c>
      <c r="H49" s="44">
        <v>0</v>
      </c>
      <c r="I49" s="47">
        <v>0</v>
      </c>
    </row>
    <row r="50" spans="1:9" ht="15.75">
      <c r="A50" s="48" t="s">
        <v>59</v>
      </c>
      <c r="B50" s="20" t="s">
        <v>60</v>
      </c>
      <c r="C50" s="66">
        <v>0.5</v>
      </c>
      <c r="D50" s="73">
        <v>2</v>
      </c>
      <c r="E50" s="66">
        <v>10</v>
      </c>
      <c r="F50" s="32">
        <v>10</v>
      </c>
      <c r="G50" s="29">
        <f t="shared" si="7"/>
        <v>2000</v>
      </c>
      <c r="H50" s="27">
        <f t="shared" si="8"/>
        <v>500</v>
      </c>
      <c r="I50" s="30">
        <f t="shared" si="8"/>
        <v>100</v>
      </c>
    </row>
    <row r="51" spans="1:9" ht="15.75">
      <c r="A51" s="48" t="s">
        <v>61</v>
      </c>
      <c r="B51" s="20" t="s">
        <v>22</v>
      </c>
      <c r="C51" s="69">
        <f>C52+C53</f>
        <v>6300</v>
      </c>
      <c r="D51" s="70">
        <f>D52+D53</f>
        <v>6300</v>
      </c>
      <c r="E51" s="69">
        <f>E52+E53</f>
        <v>6300</v>
      </c>
      <c r="F51" s="65">
        <v>6300</v>
      </c>
      <c r="G51" s="29">
        <f t="shared" si="7"/>
        <v>100</v>
      </c>
      <c r="H51" s="27">
        <f t="shared" si="8"/>
        <v>100</v>
      </c>
      <c r="I51" s="30">
        <f t="shared" si="8"/>
        <v>100</v>
      </c>
    </row>
    <row r="52" spans="1:9" ht="15.75">
      <c r="A52" s="46" t="s">
        <v>62</v>
      </c>
      <c r="B52" s="20" t="s">
        <v>22</v>
      </c>
      <c r="C52" s="69">
        <v>6000</v>
      </c>
      <c r="D52" s="70">
        <v>6000</v>
      </c>
      <c r="E52" s="69">
        <v>6000</v>
      </c>
      <c r="F52" s="65">
        <v>6000</v>
      </c>
      <c r="G52" s="29">
        <f t="shared" si="7"/>
        <v>100</v>
      </c>
      <c r="H52" s="27">
        <f t="shared" si="8"/>
        <v>100</v>
      </c>
      <c r="I52" s="30">
        <f t="shared" si="8"/>
        <v>100</v>
      </c>
    </row>
    <row r="53" spans="1:9" ht="15.75">
      <c r="A53" s="49" t="s">
        <v>63</v>
      </c>
      <c r="B53" s="20" t="s">
        <v>22</v>
      </c>
      <c r="C53" s="69">
        <v>300</v>
      </c>
      <c r="D53" s="70">
        <v>300</v>
      </c>
      <c r="E53" s="69">
        <v>300</v>
      </c>
      <c r="F53" s="65">
        <v>300</v>
      </c>
      <c r="G53" s="29">
        <f t="shared" si="7"/>
        <v>100</v>
      </c>
      <c r="H53" s="27">
        <f t="shared" si="8"/>
        <v>100</v>
      </c>
      <c r="I53" s="30">
        <f t="shared" si="8"/>
        <v>100</v>
      </c>
    </row>
    <row r="54" spans="1:9" ht="15.75">
      <c r="A54" s="48" t="s">
        <v>64</v>
      </c>
      <c r="B54" s="20" t="s">
        <v>22</v>
      </c>
      <c r="C54" s="69">
        <f>C55+C56</f>
        <v>33000</v>
      </c>
      <c r="D54" s="70">
        <f>D55+D56</f>
        <v>33000</v>
      </c>
      <c r="E54" s="69">
        <f>E55+E56</f>
        <v>33000</v>
      </c>
      <c r="F54" s="65">
        <v>33000</v>
      </c>
      <c r="G54" s="29">
        <f t="shared" si="7"/>
        <v>100</v>
      </c>
      <c r="H54" s="27">
        <f t="shared" si="8"/>
        <v>100</v>
      </c>
      <c r="I54" s="30">
        <f t="shared" si="8"/>
        <v>100</v>
      </c>
    </row>
    <row r="55" spans="1:9" ht="15.75">
      <c r="A55" s="46" t="s">
        <v>65</v>
      </c>
      <c r="B55" s="20" t="s">
        <v>22</v>
      </c>
      <c r="C55" s="69">
        <v>3000</v>
      </c>
      <c r="D55" s="70">
        <v>3000</v>
      </c>
      <c r="E55" s="69">
        <v>3000</v>
      </c>
      <c r="F55" s="65">
        <v>3000</v>
      </c>
      <c r="G55" s="29">
        <f t="shared" si="7"/>
        <v>100</v>
      </c>
      <c r="H55" s="27">
        <f t="shared" si="8"/>
        <v>100</v>
      </c>
      <c r="I55" s="30">
        <f t="shared" si="8"/>
        <v>100</v>
      </c>
    </row>
    <row r="56" spans="1:9" ht="15.75">
      <c r="A56" s="49" t="s">
        <v>66</v>
      </c>
      <c r="B56" s="20" t="s">
        <v>22</v>
      </c>
      <c r="C56" s="69">
        <v>30000</v>
      </c>
      <c r="D56" s="70">
        <v>30000</v>
      </c>
      <c r="E56" s="69">
        <v>30000</v>
      </c>
      <c r="F56" s="65">
        <v>30000</v>
      </c>
      <c r="G56" s="29">
        <f t="shared" si="7"/>
        <v>100</v>
      </c>
      <c r="H56" s="27">
        <f t="shared" si="8"/>
        <v>100</v>
      </c>
      <c r="I56" s="30">
        <f t="shared" si="8"/>
        <v>100</v>
      </c>
    </row>
    <row r="57" spans="1:9" ht="15.75">
      <c r="A57" s="48" t="s">
        <v>67</v>
      </c>
      <c r="B57" s="20" t="s">
        <v>22</v>
      </c>
      <c r="C57" s="69">
        <f>C58+C59</f>
        <v>48988</v>
      </c>
      <c r="D57" s="70">
        <f>D58+D59</f>
        <v>48988</v>
      </c>
      <c r="E57" s="70">
        <f>E58+E59</f>
        <v>48988</v>
      </c>
      <c r="F57" s="65">
        <v>48988</v>
      </c>
      <c r="G57" s="29">
        <f t="shared" si="7"/>
        <v>100</v>
      </c>
      <c r="H57" s="27">
        <f t="shared" si="8"/>
        <v>100</v>
      </c>
      <c r="I57" s="30">
        <f t="shared" si="8"/>
        <v>100</v>
      </c>
    </row>
    <row r="58" spans="1:9" ht="15.75">
      <c r="A58" s="46" t="s">
        <v>65</v>
      </c>
      <c r="B58" s="20" t="s">
        <v>22</v>
      </c>
      <c r="C58" s="69">
        <v>6756</v>
      </c>
      <c r="D58" s="70">
        <v>6756</v>
      </c>
      <c r="E58" s="69">
        <v>6756</v>
      </c>
      <c r="F58" s="65">
        <v>6756</v>
      </c>
      <c r="G58" s="29">
        <f t="shared" si="7"/>
        <v>100</v>
      </c>
      <c r="H58" s="27">
        <f t="shared" si="8"/>
        <v>100</v>
      </c>
      <c r="I58" s="30">
        <f t="shared" si="8"/>
        <v>100</v>
      </c>
    </row>
    <row r="59" spans="1:9" ht="15.75">
      <c r="A59" s="50" t="s">
        <v>66</v>
      </c>
      <c r="B59" s="20" t="s">
        <v>22</v>
      </c>
      <c r="C59" s="69">
        <v>42232</v>
      </c>
      <c r="D59" s="70">
        <v>42232</v>
      </c>
      <c r="E59" s="69">
        <v>42232</v>
      </c>
      <c r="F59" s="65">
        <v>42232</v>
      </c>
      <c r="G59" s="29">
        <f t="shared" si="7"/>
        <v>100</v>
      </c>
      <c r="H59" s="27">
        <f t="shared" si="8"/>
        <v>100</v>
      </c>
      <c r="I59" s="30">
        <f t="shared" si="8"/>
        <v>100</v>
      </c>
    </row>
    <row r="60" spans="1:9" ht="15.75">
      <c r="A60" s="48" t="s">
        <v>68</v>
      </c>
      <c r="B60" s="20" t="s">
        <v>22</v>
      </c>
      <c r="C60" s="69">
        <v>210</v>
      </c>
      <c r="D60" s="70">
        <v>260</v>
      </c>
      <c r="E60" s="69">
        <v>150</v>
      </c>
      <c r="F60" s="65">
        <v>250</v>
      </c>
      <c r="G60" s="29">
        <f t="shared" si="7"/>
        <v>71.42857142857143</v>
      </c>
      <c r="H60" s="27">
        <f t="shared" si="8"/>
        <v>57.692307692307686</v>
      </c>
      <c r="I60" s="30">
        <f t="shared" si="8"/>
        <v>166.66666666666669</v>
      </c>
    </row>
    <row r="61" spans="1:9" ht="15.75">
      <c r="A61" s="48" t="s">
        <v>69</v>
      </c>
      <c r="B61" s="20" t="s">
        <v>22</v>
      </c>
      <c r="C61" s="69"/>
      <c r="D61" s="70">
        <v>6756</v>
      </c>
      <c r="E61" s="69">
        <f>D61</f>
        <v>6756</v>
      </c>
      <c r="F61" s="65">
        <v>6756</v>
      </c>
      <c r="G61" s="29"/>
      <c r="H61" s="27">
        <f t="shared" si="8"/>
        <v>100</v>
      </c>
      <c r="I61" s="30">
        <f t="shared" si="8"/>
        <v>100</v>
      </c>
    </row>
    <row r="62" spans="1:9" ht="18.75">
      <c r="A62" s="48" t="s">
        <v>70</v>
      </c>
      <c r="B62" s="20" t="s">
        <v>71</v>
      </c>
      <c r="C62" s="66">
        <v>60</v>
      </c>
      <c r="D62" s="73">
        <v>85</v>
      </c>
      <c r="E62" s="66">
        <v>60</v>
      </c>
      <c r="F62" s="32">
        <v>72</v>
      </c>
      <c r="G62" s="29">
        <f t="shared" si="7"/>
        <v>100</v>
      </c>
      <c r="H62" s="27">
        <f t="shared" si="8"/>
        <v>70.58823529411765</v>
      </c>
      <c r="I62" s="30">
        <f t="shared" si="8"/>
        <v>120</v>
      </c>
    </row>
    <row r="63" spans="1:9" ht="18.75">
      <c r="A63" s="45" t="s">
        <v>72</v>
      </c>
      <c r="B63" s="20" t="s">
        <v>71</v>
      </c>
      <c r="C63" s="66">
        <v>0</v>
      </c>
      <c r="D63" s="73">
        <v>0</v>
      </c>
      <c r="E63" s="66">
        <v>0</v>
      </c>
      <c r="F63" s="32">
        <v>0</v>
      </c>
      <c r="G63" s="44">
        <v>0</v>
      </c>
      <c r="H63" s="44">
        <v>0</v>
      </c>
      <c r="I63" s="47">
        <v>0</v>
      </c>
    </row>
    <row r="64" spans="1:9" ht="18.75">
      <c r="A64" s="51" t="s">
        <v>73</v>
      </c>
      <c r="B64" s="20" t="s">
        <v>71</v>
      </c>
      <c r="C64" s="66">
        <v>60</v>
      </c>
      <c r="D64" s="73">
        <v>85</v>
      </c>
      <c r="E64" s="66">
        <v>60</v>
      </c>
      <c r="F64" s="32">
        <v>98</v>
      </c>
      <c r="G64" s="29">
        <f t="shared" si="7"/>
        <v>100</v>
      </c>
      <c r="H64" s="27">
        <f t="shared" si="8"/>
        <v>70.58823529411765</v>
      </c>
      <c r="I64" s="30">
        <f t="shared" si="8"/>
        <v>163.33333333333334</v>
      </c>
    </row>
    <row r="65" spans="1:9" ht="15.75">
      <c r="A65" s="48" t="s">
        <v>74</v>
      </c>
      <c r="B65" s="20" t="s">
        <v>75</v>
      </c>
      <c r="C65" s="69">
        <v>80</v>
      </c>
      <c r="D65" s="70">
        <v>80</v>
      </c>
      <c r="E65" s="69">
        <v>80</v>
      </c>
      <c r="F65" s="65">
        <v>80</v>
      </c>
      <c r="G65" s="29">
        <f t="shared" si="7"/>
        <v>100</v>
      </c>
      <c r="H65" s="27">
        <f t="shared" si="8"/>
        <v>100</v>
      </c>
      <c r="I65" s="30">
        <f t="shared" si="8"/>
        <v>100</v>
      </c>
    </row>
    <row r="66" spans="1:9" ht="15.75">
      <c r="A66" s="25" t="s">
        <v>76</v>
      </c>
      <c r="B66" s="20" t="s">
        <v>77</v>
      </c>
      <c r="C66" s="66">
        <v>83.3</v>
      </c>
      <c r="D66" s="73">
        <v>83.3</v>
      </c>
      <c r="E66" s="66">
        <v>83.3</v>
      </c>
      <c r="F66" s="32">
        <v>83.3</v>
      </c>
      <c r="G66" s="29">
        <f t="shared" si="7"/>
        <v>100</v>
      </c>
      <c r="H66" s="27">
        <f t="shared" si="8"/>
        <v>100</v>
      </c>
      <c r="I66" s="30">
        <f t="shared" si="8"/>
        <v>100</v>
      </c>
    </row>
    <row r="67" spans="1:9" ht="15.75">
      <c r="A67" s="14" t="s">
        <v>78</v>
      </c>
      <c r="B67" s="15"/>
      <c r="C67" s="74"/>
      <c r="D67" s="75"/>
      <c r="E67" s="74"/>
      <c r="F67" s="76"/>
      <c r="G67" s="41"/>
      <c r="H67" s="41"/>
      <c r="I67" s="43"/>
    </row>
    <row r="68" spans="1:9" ht="15.75">
      <c r="A68" s="25" t="s">
        <v>79</v>
      </c>
      <c r="B68" s="20" t="s">
        <v>22</v>
      </c>
      <c r="C68" s="66">
        <v>60.4</v>
      </c>
      <c r="D68" s="73">
        <v>62</v>
      </c>
      <c r="E68" s="66">
        <v>58</v>
      </c>
      <c r="F68" s="32">
        <v>62</v>
      </c>
      <c r="G68" s="29">
        <f>E68/C68*100</f>
        <v>96.02649006622516</v>
      </c>
      <c r="H68" s="27">
        <f>E68/D68*100</f>
        <v>93.54838709677419</v>
      </c>
      <c r="I68" s="30">
        <f>F68/E68*100</f>
        <v>106.89655172413792</v>
      </c>
    </row>
    <row r="69" spans="1:9" ht="15.75">
      <c r="A69" s="52" t="s">
        <v>80</v>
      </c>
      <c r="B69" s="20" t="s">
        <v>22</v>
      </c>
      <c r="C69" s="66">
        <f>C68</f>
        <v>60.4</v>
      </c>
      <c r="D69" s="67">
        <f>D68</f>
        <v>62</v>
      </c>
      <c r="E69" s="66">
        <f>E68</f>
        <v>58</v>
      </c>
      <c r="F69" s="68">
        <v>62</v>
      </c>
      <c r="G69" s="29">
        <f aca="true" t="shared" si="9" ref="G69:G75">E69/C69*100</f>
        <v>96.02649006622516</v>
      </c>
      <c r="H69" s="27">
        <f aca="true" t="shared" si="10" ref="H69:I75">E69/D69*100</f>
        <v>93.54838709677419</v>
      </c>
      <c r="I69" s="30">
        <f t="shared" si="10"/>
        <v>106.89655172413792</v>
      </c>
    </row>
    <row r="70" spans="1:9" ht="18.75">
      <c r="A70" s="53" t="s">
        <v>81</v>
      </c>
      <c r="B70" s="20" t="s">
        <v>82</v>
      </c>
      <c r="C70" s="69">
        <v>48</v>
      </c>
      <c r="D70" s="70">
        <v>250</v>
      </c>
      <c r="E70" s="69">
        <v>200</v>
      </c>
      <c r="F70" s="65">
        <v>300</v>
      </c>
      <c r="G70" s="29">
        <f t="shared" si="9"/>
        <v>416.6666666666667</v>
      </c>
      <c r="H70" s="27">
        <f t="shared" si="10"/>
        <v>80</v>
      </c>
      <c r="I70" s="30">
        <f t="shared" si="10"/>
        <v>150</v>
      </c>
    </row>
    <row r="71" spans="1:9" ht="15.75">
      <c r="A71" s="25" t="s">
        <v>83</v>
      </c>
      <c r="B71" s="20"/>
      <c r="C71" s="69"/>
      <c r="D71" s="71"/>
      <c r="E71" s="69"/>
      <c r="F71" s="72"/>
      <c r="G71" s="29"/>
      <c r="H71" s="27"/>
      <c r="I71" s="30"/>
    </row>
    <row r="72" spans="1:9" ht="15.75">
      <c r="A72" s="46" t="s">
        <v>84</v>
      </c>
      <c r="B72" s="20" t="s">
        <v>14</v>
      </c>
      <c r="C72" s="69">
        <v>25</v>
      </c>
      <c r="D72" s="70">
        <v>25</v>
      </c>
      <c r="E72" s="69">
        <v>28</v>
      </c>
      <c r="F72" s="65">
        <v>30</v>
      </c>
      <c r="G72" s="29">
        <f t="shared" si="9"/>
        <v>112.00000000000001</v>
      </c>
      <c r="H72" s="27">
        <f t="shared" si="10"/>
        <v>112.00000000000001</v>
      </c>
      <c r="I72" s="30">
        <f t="shared" si="10"/>
        <v>107.14285714285714</v>
      </c>
    </row>
    <row r="73" spans="1:9" ht="15.75">
      <c r="A73" s="25" t="s">
        <v>85</v>
      </c>
      <c r="B73" s="20"/>
      <c r="C73" s="69"/>
      <c r="D73" s="71"/>
      <c r="E73" s="69"/>
      <c r="F73" s="72"/>
      <c r="G73" s="29"/>
      <c r="H73" s="27"/>
      <c r="I73" s="30"/>
    </row>
    <row r="74" spans="1:9" ht="15.75">
      <c r="A74" s="46" t="s">
        <v>86</v>
      </c>
      <c r="B74" s="20" t="s">
        <v>14</v>
      </c>
      <c r="C74" s="69">
        <v>180</v>
      </c>
      <c r="D74" s="70">
        <f>217-D72</f>
        <v>192</v>
      </c>
      <c r="E74" s="69">
        <v>190</v>
      </c>
      <c r="F74" s="65">
        <v>220</v>
      </c>
      <c r="G74" s="29">
        <f t="shared" si="9"/>
        <v>105.55555555555556</v>
      </c>
      <c r="H74" s="27">
        <f t="shared" si="10"/>
        <v>98.95833333333334</v>
      </c>
      <c r="I74" s="30">
        <f t="shared" si="10"/>
        <v>115.78947368421053</v>
      </c>
    </row>
    <row r="75" spans="1:9" ht="15.75">
      <c r="A75" s="54" t="s">
        <v>87</v>
      </c>
      <c r="B75" s="20" t="s">
        <v>75</v>
      </c>
      <c r="C75" s="69">
        <v>80</v>
      </c>
      <c r="D75" s="70">
        <v>82</v>
      </c>
      <c r="E75" s="69">
        <v>82</v>
      </c>
      <c r="F75" s="65">
        <v>85</v>
      </c>
      <c r="G75" s="29">
        <f t="shared" si="9"/>
        <v>102.49999999999999</v>
      </c>
      <c r="H75" s="27">
        <f t="shared" si="10"/>
        <v>100</v>
      </c>
      <c r="I75" s="30">
        <f t="shared" si="10"/>
        <v>103.65853658536585</v>
      </c>
    </row>
    <row r="76" spans="1:9" ht="17.25">
      <c r="A76" s="14" t="s">
        <v>88</v>
      </c>
      <c r="B76" s="16"/>
      <c r="C76" s="77"/>
      <c r="D76" s="78"/>
      <c r="E76" s="77"/>
      <c r="F76" s="79"/>
      <c r="G76" s="55"/>
      <c r="H76" s="55"/>
      <c r="I76" s="56"/>
    </row>
    <row r="77" spans="1:9" ht="15.75">
      <c r="A77" s="48" t="s">
        <v>89</v>
      </c>
      <c r="B77" s="20" t="s">
        <v>77</v>
      </c>
      <c r="C77" s="73">
        <v>41.34</v>
      </c>
      <c r="D77" s="73">
        <v>55</v>
      </c>
      <c r="E77" s="83">
        <v>44.1</v>
      </c>
      <c r="F77" s="82">
        <v>55</v>
      </c>
      <c r="G77" s="29">
        <f>E77/C77*100</f>
        <v>106.67634252539912</v>
      </c>
      <c r="H77" s="27">
        <f>E77/D77*100</f>
        <v>80.18181818181819</v>
      </c>
      <c r="I77" s="30">
        <f>F77/E77*100</f>
        <v>124.71655328798185</v>
      </c>
    </row>
    <row r="78" spans="1:9" ht="16.5" thickBot="1">
      <c r="A78" s="57" t="s">
        <v>90</v>
      </c>
      <c r="B78" s="58" t="s">
        <v>77</v>
      </c>
      <c r="C78" s="80">
        <v>99.9</v>
      </c>
      <c r="D78" s="80">
        <v>100</v>
      </c>
      <c r="E78" s="80">
        <v>99.9</v>
      </c>
      <c r="F78" s="81">
        <v>100</v>
      </c>
      <c r="G78" s="60">
        <f>E78/C78*100</f>
        <v>100</v>
      </c>
      <c r="H78" s="59">
        <f>E78/D78*100</f>
        <v>99.9</v>
      </c>
      <c r="I78" s="61">
        <f>F78/E78*100</f>
        <v>100.1001001001001</v>
      </c>
    </row>
    <row r="79" spans="1:9" ht="16.5" thickTop="1">
      <c r="A79" s="4"/>
      <c r="B79" s="4"/>
      <c r="C79" s="4"/>
      <c r="D79" s="4"/>
      <c r="E79" s="4"/>
      <c r="F79" s="4"/>
      <c r="G79" s="4"/>
      <c r="H79" s="4"/>
      <c r="I79" s="4"/>
    </row>
  </sheetData>
  <sheetProtection/>
  <mergeCells count="8">
    <mergeCell ref="G4:I4"/>
    <mergeCell ref="A2:I2"/>
    <mergeCell ref="A1:I1"/>
    <mergeCell ref="A4:A5"/>
    <mergeCell ref="B4:B5"/>
    <mergeCell ref="C4:C5"/>
    <mergeCell ref="D4:E4"/>
    <mergeCell ref="F4:F5"/>
  </mergeCells>
  <printOptions/>
  <pageMargins left="0.84375" right="0.4895833333333333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2017-11-21T14:13:53Z</dcterms:modified>
  <cp:category/>
  <cp:version/>
  <cp:contentType/>
  <cp:contentStatus/>
</cp:coreProperties>
</file>